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ubvenciones\DPTO DE SUBVENCIONES\ROBERTO\AÑO 2021\1.1.- RD_477_2021_PROGRAMAS AUTOCONSUMO Y ALAMACENAMIENTO_RENOVABLES\"/>
    </mc:Choice>
  </mc:AlternateContent>
  <workbookProtection workbookAlgorithmName="SHA-512" workbookHashValue="2hVfrqFQJK12FlvpWc0yF+iOIMMy8rN/F51rX9pjn+fChLPCza2DBvjcUs4fl4drpYwMYIw/B24e8VCVdffdWQ==" workbookSaltValue="EG/j9j9chWlt2RJfFsNdzw==" workbookSpinCount="100000" lockStructure="1"/>
  <bookViews>
    <workbookView xWindow="0" yWindow="0" windowWidth="19170" windowHeight="3720"/>
  </bookViews>
  <sheets>
    <sheet name="Introducción de datos" sheetId="5" r:id="rId1"/>
    <sheet name="LIstado CNAE-2009" sheetId="7" r:id="rId2"/>
    <sheet name="P. incentivos 1-2-3" sheetId="1" state="hidden" r:id="rId3"/>
    <sheet name="validaciones" sheetId="2" state="hidden" r:id="rId4"/>
    <sheet name="P. incentivos 4-5" sheetId="3" state="hidden" r:id="rId5"/>
    <sheet name="P. incentivos 6" sheetId="4" state="hidden" r:id="rId6"/>
    <sheet name="Auxiliar Resumen" sheetId="6" state="hidden" r:id="rId7"/>
    <sheet name="Poblacion Municipios" sheetId="8" state="hidden" r:id="rId8"/>
  </sheets>
  <definedNames>
    <definedName name="_xlnm._FilterDatabase" localSheetId="1" hidden="1">'LIstado CNAE-2009'!$A$1:$C$1011</definedName>
    <definedName name="_xlnm._FilterDatabase" localSheetId="7" hidden="1">'Poblacion Municipios'!$A$1:$F$2249</definedName>
    <definedName name="_xlnm.Print_Area" localSheetId="0">'Introducción de datos'!$A$1:$D$35</definedName>
    <definedName name="Seleccione_tipo_de_beneficiario">'Auxiliar Resumen'!$B$3:$B$20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5" l="1"/>
  <c r="A20" i="5"/>
  <c r="A10" i="5" l="1"/>
  <c r="D10" i="5" s="1"/>
  <c r="G27" i="4" l="1"/>
  <c r="G26" i="4"/>
  <c r="G25" i="4"/>
  <c r="G24" i="4"/>
  <c r="D11" i="4" l="1"/>
  <c r="I20" i="1" l="1"/>
  <c r="I19" i="1"/>
  <c r="D19" i="4" l="1"/>
  <c r="D18" i="4"/>
  <c r="D17" i="4"/>
  <c r="D16" i="4"/>
  <c r="D15" i="4"/>
  <c r="D14" i="4"/>
  <c r="D13" i="4"/>
  <c r="D12" i="4"/>
  <c r="Q80" i="2" l="1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79" i="2"/>
  <c r="E13" i="5"/>
  <c r="C27" i="5" s="1"/>
  <c r="D13" i="5"/>
  <c r="D27" i="5"/>
  <c r="Q107" i="2" l="1"/>
  <c r="A14" i="5" s="1"/>
  <c r="D14" i="5" s="1"/>
  <c r="D8" i="5"/>
  <c r="D7" i="5"/>
  <c r="B6" i="4" l="1"/>
  <c r="B5" i="4"/>
  <c r="B18" i="4"/>
  <c r="B19" i="4"/>
  <c r="B16" i="4"/>
  <c r="B17" i="4"/>
  <c r="B14" i="4"/>
  <c r="B13" i="4"/>
  <c r="B15" i="4"/>
  <c r="B12" i="4"/>
  <c r="B11" i="4"/>
  <c r="D12" i="3"/>
  <c r="H27" i="4" l="1"/>
  <c r="H26" i="4"/>
  <c r="H25" i="4"/>
  <c r="H11" i="4"/>
  <c r="H24" i="4"/>
  <c r="E16" i="4"/>
  <c r="H16" i="4"/>
  <c r="H14" i="4"/>
  <c r="H18" i="4"/>
  <c r="H15" i="4"/>
  <c r="H19" i="4"/>
  <c r="H13" i="4"/>
  <c r="H17" i="4"/>
  <c r="E11" i="4"/>
  <c r="E14" i="4"/>
  <c r="E18" i="4"/>
  <c r="H12" i="4"/>
  <c r="E12" i="4"/>
  <c r="E17" i="4"/>
  <c r="E15" i="4"/>
  <c r="E13" i="4"/>
  <c r="E19" i="4"/>
  <c r="B25" i="3"/>
  <c r="B24" i="3"/>
  <c r="E53" i="3"/>
  <c r="E52" i="3"/>
  <c r="E38" i="3"/>
  <c r="E36" i="3"/>
  <c r="E20" i="3"/>
  <c r="E18" i="3"/>
  <c r="D13" i="3"/>
  <c r="D11" i="3"/>
  <c r="P20" i="2" s="1"/>
  <c r="V20" i="2" s="1"/>
  <c r="A12" i="5"/>
  <c r="D12" i="5" s="1"/>
  <c r="A11" i="5"/>
  <c r="D11" i="5" s="1"/>
  <c r="A9" i="5"/>
  <c r="D9" i="5" s="1"/>
  <c r="D3" i="3"/>
  <c r="D5" i="3"/>
  <c r="D4" i="3"/>
  <c r="B76" i="1"/>
  <c r="E67" i="1"/>
  <c r="E66" i="1"/>
  <c r="D38" i="2" s="1"/>
  <c r="E65" i="1"/>
  <c r="B59" i="1"/>
  <c r="E45" i="1"/>
  <c r="E43" i="1"/>
  <c r="B36" i="1"/>
  <c r="B29" i="1"/>
  <c r="B28" i="1"/>
  <c r="E20" i="1"/>
  <c r="E18" i="1"/>
  <c r="D5" i="1"/>
  <c r="D4" i="1"/>
  <c r="D3" i="1"/>
  <c r="D13" i="1"/>
  <c r="D12" i="1"/>
  <c r="D11" i="1"/>
  <c r="J21" i="6"/>
  <c r="K21" i="6" s="1"/>
  <c r="L21" i="6"/>
  <c r="P66" i="2" l="1"/>
  <c r="P69" i="2"/>
  <c r="P68" i="2"/>
  <c r="P67" i="2"/>
  <c r="I18" i="1"/>
  <c r="E29" i="1"/>
  <c r="F10" i="2"/>
  <c r="F9" i="2"/>
  <c r="E10" i="2"/>
  <c r="E9" i="2"/>
  <c r="E11" i="2"/>
  <c r="E8" i="2"/>
  <c r="F8" i="2"/>
  <c r="F11" i="2"/>
  <c r="D8" i="2"/>
  <c r="D9" i="2"/>
  <c r="D10" i="2"/>
  <c r="D11" i="2"/>
  <c r="I28" i="4"/>
  <c r="I20" i="4"/>
  <c r="I23" i="3"/>
  <c r="P5" i="2"/>
  <c r="I24" i="3"/>
  <c r="E3" i="2"/>
  <c r="E4" i="2"/>
  <c r="I23" i="1"/>
  <c r="E5" i="2"/>
  <c r="I24" i="1"/>
  <c r="I18" i="3"/>
  <c r="M21" i="6"/>
  <c r="N21" i="6" s="1"/>
  <c r="E51" i="3"/>
  <c r="V38" i="2"/>
  <c r="I29" i="4" l="1"/>
  <c r="I30" i="4" s="1"/>
  <c r="G11" i="2"/>
  <c r="F3" i="2"/>
  <c r="C29" i="5"/>
  <c r="B58" i="3"/>
  <c r="V39" i="2"/>
  <c r="X39" i="2" s="1"/>
  <c r="X38" i="2"/>
  <c r="V37" i="2"/>
  <c r="X37" i="2" s="1"/>
  <c r="V36" i="2"/>
  <c r="X36" i="2" s="1"/>
  <c r="P45" i="2"/>
  <c r="R45" i="2"/>
  <c r="P44" i="2"/>
  <c r="B44" i="3"/>
  <c r="B28" i="3"/>
  <c r="P4" i="2"/>
  <c r="P3" i="2"/>
  <c r="E25" i="3"/>
  <c r="P21" i="2"/>
  <c r="R21" i="2"/>
  <c r="E4" i="3"/>
  <c r="E3" i="3"/>
  <c r="E3" i="1"/>
  <c r="E4" i="1"/>
  <c r="S69" i="2" l="1"/>
  <c r="S66" i="2"/>
  <c r="S68" i="2"/>
  <c r="S67" i="2"/>
  <c r="D20" i="5"/>
  <c r="D22" i="5"/>
  <c r="A19" i="5"/>
  <c r="D19" i="5" s="1"/>
  <c r="A21" i="5"/>
  <c r="D21" i="5" s="1"/>
  <c r="A16" i="5"/>
  <c r="D16" i="5" s="1"/>
  <c r="A23" i="5"/>
  <c r="G10" i="2"/>
  <c r="A25" i="5"/>
  <c r="D25" i="5" s="1"/>
  <c r="A26" i="5"/>
  <c r="D26" i="5" s="1"/>
  <c r="A24" i="5"/>
  <c r="D24" i="5" s="1"/>
  <c r="X40" i="2"/>
  <c r="E55" i="3" s="1"/>
  <c r="E57" i="3" s="1"/>
  <c r="A32" i="5"/>
  <c r="A18" i="5"/>
  <c r="D18" i="5" s="1"/>
  <c r="A17" i="5"/>
  <c r="D17" i="5" s="1"/>
  <c r="A15" i="5"/>
  <c r="D15" i="5" s="1"/>
  <c r="D8" i="3"/>
  <c r="K4" i="2" s="1"/>
  <c r="D7" i="3"/>
  <c r="K3" i="2" s="1"/>
  <c r="D8" i="1"/>
  <c r="I4" i="2" s="1"/>
  <c r="D7" i="1"/>
  <c r="I3" i="2" s="1"/>
  <c r="D9" i="1"/>
  <c r="I5" i="2" s="1"/>
  <c r="I6" i="2" s="1"/>
  <c r="Q3" i="2"/>
  <c r="Q4" i="2"/>
  <c r="I25" i="3"/>
  <c r="F4" i="2"/>
  <c r="F38" i="2"/>
  <c r="D37" i="2"/>
  <c r="D36" i="2"/>
  <c r="F36" i="2" s="1"/>
  <c r="D35" i="2"/>
  <c r="F35" i="2" s="1"/>
  <c r="S70" i="2" l="1"/>
  <c r="E58" i="3" s="1"/>
  <c r="G9" i="2"/>
  <c r="G8" i="2" s="1"/>
  <c r="G12" i="2" s="1"/>
  <c r="E37" i="3"/>
  <c r="E19" i="3"/>
  <c r="F37" i="2"/>
  <c r="F39" i="2" s="1"/>
  <c r="E70" i="1" s="1"/>
  <c r="E44" i="1"/>
  <c r="E19" i="1"/>
  <c r="E33" i="1" s="1"/>
  <c r="E68" i="1"/>
  <c r="P49" i="2" l="1"/>
  <c r="P50" i="2"/>
  <c r="P51" i="2"/>
  <c r="P48" i="2"/>
  <c r="P57" i="2"/>
  <c r="P58" i="2"/>
  <c r="P59" i="2"/>
  <c r="P24" i="2"/>
  <c r="P25" i="2"/>
  <c r="P23" i="2"/>
  <c r="P26" i="2"/>
  <c r="P30" i="2"/>
  <c r="P29" i="2"/>
  <c r="V30" i="2"/>
  <c r="W30" i="2" s="1"/>
  <c r="P31" i="2"/>
  <c r="I33" i="1"/>
  <c r="V31" i="2"/>
  <c r="W31" i="2" s="1"/>
  <c r="V29" i="2"/>
  <c r="W29" i="2" s="1"/>
  <c r="V26" i="2"/>
  <c r="W26" i="2" s="1"/>
  <c r="V25" i="2"/>
  <c r="X25" i="2" s="1"/>
  <c r="V24" i="2"/>
  <c r="X24" i="2" s="1"/>
  <c r="V23" i="2"/>
  <c r="W23" i="2" s="1"/>
  <c r="E71" i="1"/>
  <c r="E73" i="1" s="1"/>
  <c r="E76" i="1" s="1"/>
  <c r="K15" i="2"/>
  <c r="L15" i="2" s="1"/>
  <c r="E17" i="1"/>
  <c r="K11" i="2"/>
  <c r="M11" i="2" s="1"/>
  <c r="E42" i="1"/>
  <c r="P35" i="2"/>
  <c r="R35" i="2" s="1"/>
  <c r="P37" i="2"/>
  <c r="R37" i="2" s="1"/>
  <c r="P36" i="2"/>
  <c r="R36" i="2" s="1"/>
  <c r="K21" i="2"/>
  <c r="M21" i="2" s="1"/>
  <c r="E21" i="1"/>
  <c r="E24" i="1" s="1"/>
  <c r="K10" i="2"/>
  <c r="M10" i="2" s="1"/>
  <c r="K23" i="2"/>
  <c r="M23" i="2" s="1"/>
  <c r="K9" i="2"/>
  <c r="L9" i="2" s="1"/>
  <c r="K22" i="2"/>
  <c r="M22" i="2" s="1"/>
  <c r="K13" i="2"/>
  <c r="K14" i="2"/>
  <c r="L14" i="2" s="1"/>
  <c r="E35" i="3"/>
  <c r="E46" i="1"/>
  <c r="E49" i="1" s="1"/>
  <c r="K8" i="2"/>
  <c r="E17" i="3"/>
  <c r="I25" i="1"/>
  <c r="R48" i="2" l="1"/>
  <c r="S48" i="2"/>
  <c r="R59" i="2"/>
  <c r="S59" i="2"/>
  <c r="R51" i="2"/>
  <c r="S51" i="2"/>
  <c r="R58" i="2"/>
  <c r="S58" i="2"/>
  <c r="R50" i="2"/>
  <c r="S50" i="2"/>
  <c r="R57" i="2"/>
  <c r="S57" i="2"/>
  <c r="R49" i="2"/>
  <c r="S49" i="2"/>
  <c r="X30" i="2"/>
  <c r="Q58" i="2"/>
  <c r="Q57" i="2"/>
  <c r="Q59" i="2"/>
  <c r="Q49" i="2"/>
  <c r="Q51" i="2"/>
  <c r="Q48" i="2"/>
  <c r="Q50" i="2"/>
  <c r="L8" i="2"/>
  <c r="M8" i="2"/>
  <c r="H12" i="2"/>
  <c r="D14" i="1" s="1"/>
  <c r="C28" i="5" s="1"/>
  <c r="D23" i="5" s="1"/>
  <c r="M15" i="2"/>
  <c r="W25" i="2"/>
  <c r="X29" i="2"/>
  <c r="X31" i="2"/>
  <c r="X23" i="2"/>
  <c r="W24" i="2"/>
  <c r="X26" i="2"/>
  <c r="L11" i="2"/>
  <c r="L10" i="2"/>
  <c r="M14" i="2"/>
  <c r="R30" i="2"/>
  <c r="Q30" i="2"/>
  <c r="Q31" i="2"/>
  <c r="R31" i="2"/>
  <c r="Q29" i="2"/>
  <c r="R29" i="2"/>
  <c r="R38" i="2"/>
  <c r="E24" i="3" s="1"/>
  <c r="R23" i="2"/>
  <c r="Q23" i="2"/>
  <c r="R24" i="2"/>
  <c r="Q24" i="2"/>
  <c r="R25" i="2"/>
  <c r="Q25" i="2"/>
  <c r="R26" i="2"/>
  <c r="Q26" i="2"/>
  <c r="M9" i="2"/>
  <c r="M24" i="2"/>
  <c r="E28" i="1" s="1"/>
  <c r="E32" i="1" s="1"/>
  <c r="L13" i="2"/>
  <c r="L16" i="2" s="1"/>
  <c r="E50" i="1" s="1"/>
  <c r="M13" i="2"/>
  <c r="I31" i="1"/>
  <c r="R60" i="2" l="1"/>
  <c r="E44" i="3" s="1"/>
  <c r="S60" i="2"/>
  <c r="S52" i="2"/>
  <c r="M12" i="2"/>
  <c r="E23" i="1" s="1"/>
  <c r="I32" i="1"/>
  <c r="K33" i="2"/>
  <c r="K37" i="2" s="1"/>
  <c r="S6" i="2"/>
  <c r="S8" i="2" s="1"/>
  <c r="T6" i="2"/>
  <c r="T11" i="2" s="1"/>
  <c r="J33" i="2"/>
  <c r="J37" i="2" s="1"/>
  <c r="L33" i="2"/>
  <c r="L37" i="2" s="1"/>
  <c r="R6" i="2"/>
  <c r="R8" i="2" s="1"/>
  <c r="X32" i="2"/>
  <c r="X27" i="2"/>
  <c r="L12" i="2"/>
  <c r="E25" i="1" s="1"/>
  <c r="M16" i="2"/>
  <c r="E48" i="1" s="1"/>
  <c r="E51" i="1" s="1"/>
  <c r="R32" i="2"/>
  <c r="R52" i="2"/>
  <c r="E28" i="3" s="1"/>
  <c r="R27" i="2"/>
  <c r="S71" i="2" l="1"/>
  <c r="R72" i="2" s="1"/>
  <c r="E26" i="1"/>
  <c r="E31" i="1" s="1"/>
  <c r="K36" i="2"/>
  <c r="S10" i="2"/>
  <c r="T15" i="2"/>
  <c r="K35" i="2"/>
  <c r="S15" i="2"/>
  <c r="K38" i="2"/>
  <c r="S14" i="2"/>
  <c r="S11" i="2"/>
  <c r="R15" i="2"/>
  <c r="R11" i="2"/>
  <c r="R10" i="2"/>
  <c r="S9" i="2"/>
  <c r="S13" i="2"/>
  <c r="R13" i="2"/>
  <c r="J36" i="2"/>
  <c r="T14" i="2"/>
  <c r="J38" i="2"/>
  <c r="J35" i="2"/>
  <c r="L38" i="2"/>
  <c r="T13" i="2"/>
  <c r="L36" i="2"/>
  <c r="R9" i="2"/>
  <c r="T10" i="2"/>
  <c r="T8" i="2"/>
  <c r="R14" i="2"/>
  <c r="T9" i="2"/>
  <c r="L35" i="2"/>
  <c r="T28" i="2"/>
  <c r="E22" i="3" s="1"/>
  <c r="E27" i="3" s="1"/>
  <c r="E56" i="1"/>
  <c r="T33" i="2"/>
  <c r="E41" i="3" s="1"/>
  <c r="E43" i="3" s="1"/>
  <c r="I29" i="1" l="1"/>
  <c r="E36" i="1"/>
  <c r="K21" i="1" s="1"/>
  <c r="E29" i="3"/>
  <c r="E30" i="3" s="1"/>
  <c r="T16" i="2"/>
  <c r="E57" i="1" s="1"/>
  <c r="E58" i="1" s="1"/>
  <c r="L39" i="2"/>
  <c r="E74" i="1" s="1"/>
  <c r="E75" i="1" s="1"/>
  <c r="E77" i="1" s="1"/>
  <c r="K31" i="1" s="1"/>
  <c r="T12" i="2"/>
  <c r="E34" i="1" s="1"/>
  <c r="K18" i="1" s="1"/>
  <c r="E45" i="3"/>
  <c r="E46" i="3" s="1"/>
  <c r="E59" i="3"/>
  <c r="I30" i="1"/>
  <c r="E59" i="1"/>
  <c r="I34" i="1" l="1"/>
  <c r="K20" i="1"/>
  <c r="K33" i="1"/>
  <c r="K32" i="1"/>
  <c r="K19" i="1"/>
  <c r="E35" i="1"/>
  <c r="E37" i="1" s="1"/>
  <c r="E38" i="1" s="1"/>
  <c r="K29" i="1"/>
  <c r="E60" i="3"/>
  <c r="C33" i="5"/>
  <c r="K24" i="3"/>
  <c r="E60" i="1"/>
  <c r="K23" i="3"/>
  <c r="K18" i="3"/>
  <c r="E61" i="1" l="1"/>
  <c r="K23" i="1"/>
  <c r="C32" i="5"/>
  <c r="E78" i="1"/>
  <c r="K24" i="1"/>
  <c r="K30" i="1"/>
  <c r="K25" i="3"/>
  <c r="K26" i="3" s="1"/>
  <c r="K34" i="1" l="1"/>
  <c r="K35" i="1" s="1"/>
  <c r="C34" i="5"/>
  <c r="G31" i="5" s="1"/>
  <c r="K25" i="1"/>
  <c r="K26" i="1" s="1"/>
  <c r="C35" i="5" s="1"/>
</calcChain>
</file>

<file path=xl/sharedStrings.xml><?xml version="1.0" encoding="utf-8"?>
<sst xmlns="http://schemas.openxmlformats.org/spreadsheetml/2006/main" count="5837" uniqueCount="5359">
  <si>
    <t>Coste elegible unitario de la instalación de generación</t>
  </si>
  <si>
    <t>€/kW</t>
  </si>
  <si>
    <t>Csu</t>
  </si>
  <si>
    <t>Coste unitario de la instalación de referencia</t>
  </si>
  <si>
    <t>Cuf</t>
  </si>
  <si>
    <t>Coste subvencionable unitario de la instalación de generación</t>
  </si>
  <si>
    <t>Ceu</t>
  </si>
  <si>
    <t>Coste adicional unitario por eliminar amianto</t>
  </si>
  <si>
    <t>kWp</t>
  </si>
  <si>
    <t>Ps</t>
  </si>
  <si>
    <t>Potencia de la instalación</t>
  </si>
  <si>
    <t>Coste subvencionable</t>
  </si>
  <si>
    <t>Csau1</t>
  </si>
  <si>
    <t>Csau2</t>
  </si>
  <si>
    <t>SI</t>
  </si>
  <si>
    <t>€</t>
  </si>
  <si>
    <t>Cs</t>
  </si>
  <si>
    <t>Ci</t>
  </si>
  <si>
    <t>tabla 1</t>
  </si>
  <si>
    <t>Csm</t>
  </si>
  <si>
    <t>Coste elegible unitario de la instalación de generación declarado</t>
  </si>
  <si>
    <t>Cued</t>
  </si>
  <si>
    <t>el menor entre Ceud y Csm</t>
  </si>
  <si>
    <t>Coste adicional unitario por marquesina</t>
  </si>
  <si>
    <t>tabla 2</t>
  </si>
  <si>
    <t>EJEMPLO FOTOVOLTAICA</t>
  </si>
  <si>
    <t>%</t>
  </si>
  <si>
    <t>Porcentaje de subvención</t>
  </si>
  <si>
    <t>Cuantía de subvención</t>
  </si>
  <si>
    <t>Porcentaje de subvención en relación a coste declarado</t>
  </si>
  <si>
    <t>Tipo de empresa</t>
  </si>
  <si>
    <t>MEDIANA</t>
  </si>
  <si>
    <t>EJEMPLO ALMACENAMIENTO</t>
  </si>
  <si>
    <t>Cesu</t>
  </si>
  <si>
    <t>Cap</t>
  </si>
  <si>
    <t>Css</t>
  </si>
  <si>
    <t>kWh</t>
  </si>
  <si>
    <t>Inversión declarada en FV</t>
  </si>
  <si>
    <t>Inversión declarada en almacenamiento</t>
  </si>
  <si>
    <t>INVERSIONES TOTALES</t>
  </si>
  <si>
    <t>Porcentaje global al proyecto</t>
  </si>
  <si>
    <t xml:space="preserve">RESUMEN </t>
  </si>
  <si>
    <t>Coste SUBVENCIONABLE en FV</t>
  </si>
  <si>
    <t>€/kWh</t>
  </si>
  <si>
    <t>PEQUEÑA</t>
  </si>
  <si>
    <t>CONFIRMACIONES</t>
  </si>
  <si>
    <t>NO</t>
  </si>
  <si>
    <t>Nº de efectivos (personal)</t>
  </si>
  <si>
    <t>Volumen de negocio</t>
  </si>
  <si>
    <t>Balance general</t>
  </si>
  <si>
    <t>MICROEMPRESA</t>
  </si>
  <si>
    <t>EFECTIVOS</t>
  </si>
  <si>
    <t>VOLUMEN DE NEGOCIO</t>
  </si>
  <si>
    <t>BALANCE GENERAL</t>
  </si>
  <si>
    <t>Nº</t>
  </si>
  <si>
    <t>GRAN EMPRESA</t>
  </si>
  <si>
    <t>VALIDACION 1</t>
  </si>
  <si>
    <t>VALIDACIÓN 2</t>
  </si>
  <si>
    <t>Potencia pico DECLARADA de la instalación FV</t>
  </si>
  <si>
    <t>ACTUACION</t>
  </si>
  <si>
    <t>Coste unitario de la instalación de referencia (Cuf) (€/kW)</t>
  </si>
  <si>
    <t>Coste subvencinable unitario máximo (Csm) (€/kW)</t>
  </si>
  <si>
    <t>% ayuda GRAN EMPRESA</t>
  </si>
  <si>
    <t>% ayuda MEDIANA EMPRESA</t>
  </si>
  <si>
    <t>% ayuda PEQUEÑA EMPRESA Y MICROEMPRESA</t>
  </si>
  <si>
    <t>1000&lt;Pfv&lt;5000</t>
  </si>
  <si>
    <t>100&lt;Pfv&lt;=1000</t>
  </si>
  <si>
    <t>10&lt;Pfv&lt;=100</t>
  </si>
  <si>
    <t>Pfv&lt;=10</t>
  </si>
  <si>
    <t>500&lt;Peolica&lt;=5000</t>
  </si>
  <si>
    <t>20&lt;Peolica&lt;=500</t>
  </si>
  <si>
    <t>Peolica&lt;=20</t>
  </si>
  <si>
    <t>VALIDACIÓN POTENCIA</t>
  </si>
  <si>
    <t>Pd</t>
  </si>
  <si>
    <t>Potencia subvencionable DECLARADA</t>
  </si>
  <si>
    <t>VALIDACIÓN FV</t>
  </si>
  <si>
    <t>VALIDACION EOLICA</t>
  </si>
  <si>
    <t>VALIDACION TIPO EMPRESA</t>
  </si>
  <si>
    <t>VALIDACION MARQUESINA</t>
  </si>
  <si>
    <t>Pfv&lt;=100</t>
  </si>
  <si>
    <t>Coste subvencionable adicional unitario máximo (€/kWp)</t>
  </si>
  <si>
    <t>validacion</t>
  </si>
  <si>
    <t>VALIDACION amianto</t>
  </si>
  <si>
    <t xml:space="preserve">todas </t>
  </si>
  <si>
    <t>VALIDACION ALMACENAMIENTO</t>
  </si>
  <si>
    <t>5000 kWh &lt; Palmace</t>
  </si>
  <si>
    <t>100&lt;Palmace&lt;=5000</t>
  </si>
  <si>
    <t>10&lt;Palmace&lt;=100</t>
  </si>
  <si>
    <t>Palmace&lt;=10</t>
  </si>
  <si>
    <t>Coste subvencionable unitario máximo de la instalación de  (€/kW)</t>
  </si>
  <si>
    <t>validación</t>
  </si>
  <si>
    <t>CASILLAS EN VERDE INTRODUCIR DATOS</t>
  </si>
  <si>
    <t>Instalación FOTOVOLTAICA</t>
  </si>
  <si>
    <t>Instalación de ALMACENAMIENTO</t>
  </si>
  <si>
    <t>Ins FV</t>
  </si>
  <si>
    <t>Ins Eolica</t>
  </si>
  <si>
    <t>Ins Almacenamiento</t>
  </si>
  <si>
    <t>Programa de Incentivos 1</t>
  </si>
  <si>
    <t>Programa de Incentivos 2</t>
  </si>
  <si>
    <t>Programa de Incentivos 3</t>
  </si>
  <si>
    <t>P. Incentivos 1</t>
  </si>
  <si>
    <t>P. Incentivos 2</t>
  </si>
  <si>
    <t>P. Incentivos 3</t>
  </si>
  <si>
    <t>Programa de Incentivos 4</t>
  </si>
  <si>
    <t>Programa de Incentivos 5</t>
  </si>
  <si>
    <t>P. Incentivos 4</t>
  </si>
  <si>
    <t>P. Incentivos 5</t>
  </si>
  <si>
    <t>Tipo de beneficiario</t>
  </si>
  <si>
    <t>lista tipo beneficiario P 4 y P5</t>
  </si>
  <si>
    <t>Administración Pública</t>
  </si>
  <si>
    <t>Tercer Sector</t>
  </si>
  <si>
    <t>Sector Residencial</t>
  </si>
  <si>
    <t>¿Es autoconsumo COLECTIVO?</t>
  </si>
  <si>
    <t>Módulo de ayuda</t>
  </si>
  <si>
    <t>€/kWp</t>
  </si>
  <si>
    <t>tabla 5 o Tabla 6</t>
  </si>
  <si>
    <t>Módulo Ayuda (€/kWp)</t>
  </si>
  <si>
    <t>Módulo Ayuda autoconsumo colectivo (€/kWp)</t>
  </si>
  <si>
    <t>validacion NO autoconsumo colevtivo</t>
  </si>
  <si>
    <t>validacion sector</t>
  </si>
  <si>
    <t>validación P4 residencial</t>
  </si>
  <si>
    <t>VALIDACION amianto P4 y P5</t>
  </si>
  <si>
    <t>VALIDACION MARQUESINA P4 y P5</t>
  </si>
  <si>
    <t>tabla 7</t>
  </si>
  <si>
    <t>Ayuda adicional por Reto Demográfico</t>
  </si>
  <si>
    <t>VALIDACION RETO DEMOGRÁFICO</t>
  </si>
  <si>
    <t>Módulo Ayuda ADICIONAL RETO DEMOGRÁFICO (€/kWp)</t>
  </si>
  <si>
    <t>Cid</t>
  </si>
  <si>
    <t>validacion autoconsumo colectivo</t>
  </si>
  <si>
    <t>VALIDACION TIPO INSTLACIÓN Y TECNOLOGIA P1-P2-P3</t>
  </si>
  <si>
    <t>VALIDACION TIPO INSTLACIÓN Y TECNOLOGIA P4-P5</t>
  </si>
  <si>
    <t>Validacion Autoconsumo colectivo</t>
  </si>
  <si>
    <t>validación P4 Admon. Pûblica y tercer sector</t>
  </si>
  <si>
    <t>Validación sector</t>
  </si>
  <si>
    <t>Módulo FV</t>
  </si>
  <si>
    <t>tabla 3 / tabla 4</t>
  </si>
  <si>
    <t>tabla 8 / tabla 9</t>
  </si>
  <si>
    <t>validacion almacenamiento P4 y P5</t>
  </si>
  <si>
    <t>Cuantía TOTAL SUBVENCIÓN</t>
  </si>
  <si>
    <t>Cuantía de subvención FV</t>
  </si>
  <si>
    <t>Coste de inversión DECLARADO</t>
  </si>
  <si>
    <t>Coste subvencionable unitario máximo</t>
  </si>
  <si>
    <t>Inversión declarada en Eólica</t>
  </si>
  <si>
    <t>Cuantía de subvención en Eólica</t>
  </si>
  <si>
    <t>Cuantía de subvención en almacenamiento</t>
  </si>
  <si>
    <t>CUANTÍA DE SUBVENCIÓN TOTAL AL PROYECTO</t>
  </si>
  <si>
    <t>Coste SUBVENCIONABLE en Eólica</t>
  </si>
  <si>
    <t>Coste SUBVENCIONABLE en almacenamiento</t>
  </si>
  <si>
    <t>COSTES SUBVENCIONABLES TOTALES</t>
  </si>
  <si>
    <t>Porcentaje global al proyecto sobre coste subvencionable</t>
  </si>
  <si>
    <t>Ayuda adicional por Población</t>
  </si>
  <si>
    <t>municipios P&lt;5000 y áreas urbanas  Atlas</t>
  </si>
  <si>
    <t>EJEMPLO EÓLICA</t>
  </si>
  <si>
    <t>Coste de inversión declarado</t>
  </si>
  <si>
    <t>Capacidad del sistema de almacenamiento</t>
  </si>
  <si>
    <t>Coste subvencionable de la instalación de almacenamiento</t>
  </si>
  <si>
    <t>Instalación EÓLICA</t>
  </si>
  <si>
    <t>¿ Municipio menor a 5.000 habitantes ?</t>
  </si>
  <si>
    <t>Lista Beneficiarios</t>
  </si>
  <si>
    <t>A01 (excepto A17)</t>
  </si>
  <si>
    <t>B</t>
  </si>
  <si>
    <t>C</t>
  </si>
  <si>
    <t>D</t>
  </si>
  <si>
    <t>E</t>
  </si>
  <si>
    <t>F</t>
  </si>
  <si>
    <t>Posibles pogramas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</si>
  <si>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</si>
  <si>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</si>
  <si>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</si>
  <si>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</si>
  <si>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</si>
  <si>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</si>
  <si>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</si>
  <si>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</si>
  <si>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</si>
  <si>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</si>
  <si>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</si>
  <si>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</si>
  <si>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</si>
  <si>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Empresa o  agrupación de empresas o de personas físicas</t>
  </si>
  <si>
    <t>Entidad local</t>
  </si>
  <si>
    <t>Sector público institucional SIN actividad económica</t>
  </si>
  <si>
    <t>Sector público institucional CON actividad económica</t>
  </si>
  <si>
    <t>Persona jurídica SIN actividad económica</t>
  </si>
  <si>
    <t>Comunidad de propietarios</t>
  </si>
  <si>
    <t>Comunidad de energías renovables CON actividad económica</t>
  </si>
  <si>
    <t>Comunidad de energías renovables SIN actividad económica</t>
  </si>
  <si>
    <t>Lista CNAE</t>
  </si>
  <si>
    <t>Tipo de isntalacion</t>
  </si>
  <si>
    <t>Fotovoltaica</t>
  </si>
  <si>
    <t>Eólica</t>
  </si>
  <si>
    <t>Fotovoltaica + Almacenamiento</t>
  </si>
  <si>
    <t>Almacenamiento</t>
  </si>
  <si>
    <t>Solar Térmica</t>
  </si>
  <si>
    <t>Estufa de biomasa</t>
  </si>
  <si>
    <t>Geotermia de circuito cerrado</t>
  </si>
  <si>
    <t>Aerotermia aire-agua (Climatización y/o ACS)</t>
  </si>
  <si>
    <t>Posible programa</t>
  </si>
  <si>
    <t>Determinación del programa</t>
  </si>
  <si>
    <t>Selección beneficiario</t>
  </si>
  <si>
    <t>PROGRAMA</t>
  </si>
  <si>
    <t>Sumatorio</t>
  </si>
  <si>
    <t>Otras opciones</t>
  </si>
  <si>
    <t>Instalación de almacenamiento</t>
  </si>
  <si>
    <t>Eólica + Almacenamiento</t>
  </si>
  <si>
    <t>Persona física SIN actividad económica (Particular)</t>
  </si>
  <si>
    <t>Persona física CON actividad económica (Autónomo)</t>
  </si>
  <si>
    <t>Seleccionar tipo de beneficiario</t>
  </si>
  <si>
    <t>DATOS DE ENTRADA</t>
  </si>
  <si>
    <t>CÁLCULO DE LA CUANTÍA DE LA AYUDA SEGÚN BASES (€)</t>
  </si>
  <si>
    <t>Sector</t>
  </si>
  <si>
    <t>Selección CNAE</t>
  </si>
  <si>
    <t>Selección Tipo instalación</t>
  </si>
  <si>
    <t>Seleccionar tipo de instalación para la que se solicita la ayuda</t>
  </si>
  <si>
    <t>Porcentaje de subvención al proyecto</t>
  </si>
  <si>
    <t>INTRODUCIR LOS DATOS DE LAS CELDAS SOMBREADAS EN VERDE</t>
  </si>
  <si>
    <t>Geotermia o hidrotérmia de circuito abierto</t>
  </si>
  <si>
    <t>Instalación Solar Térmica (50 kW &lt; P ≤ 100 kW)</t>
  </si>
  <si>
    <t>Biomasa aparatos de calefacción local</t>
  </si>
  <si>
    <t>Instalaciones geotérmicas para climatización y/o ACS de circuito cerrado</t>
  </si>
  <si>
    <t>Biomasa calderas</t>
  </si>
  <si>
    <t>Instalación Solar Térmica (P ≤ 50 kW)</t>
  </si>
  <si>
    <t>Instalación Solar Térmica (100 kW &lt; P ≤ 400 kW)</t>
  </si>
  <si>
    <t>Instalación Solar Térmica (P &gt; 400 kW)</t>
  </si>
  <si>
    <t>Instalaciones aerotérmicas aire-agua para climatización y/o ACS</t>
  </si>
  <si>
    <t>Instalaciones geotérmicas o hidrotérmicas para climatización y/o ACS de circuito abierto</t>
  </si>
  <si>
    <t>ACTUACIÓN</t>
  </si>
  <si>
    <t>SECTOR</t>
  </si>
  <si>
    <t>Residencial</t>
  </si>
  <si>
    <t>Administracion publica y tercer sector</t>
  </si>
  <si>
    <t>Tipo de empresa según Reglamento 651/2014</t>
  </si>
  <si>
    <t>Dato no necesario</t>
  </si>
  <si>
    <t>Selección actuación</t>
  </si>
  <si>
    <t>Modulo de Ayuda (€/kW)</t>
  </si>
  <si>
    <t>Caldera de biomasa</t>
  </si>
  <si>
    <t>Ayuda base</t>
  </si>
  <si>
    <t>AYUDA BASE</t>
  </si>
  <si>
    <t>AYUDA ADICIONAL</t>
  </si>
  <si>
    <t>Nueva distribución interior de climatización, circuitos hidráulicos para la incorporación de suelo radiante para proyectos de aerotermia, geotermia, hidrotermia o solar térmica, siempre que estos sistemas funcionen al 100 % con energía renovable.</t>
  </si>
  <si>
    <t>Ayuda</t>
  </si>
  <si>
    <t>Nueva distribución interior de climatización, circuitos hidráulicos para la incorporación de radiadores de baja temperatura o ventiloconvectores para proyectos de aerotermia, geotermia, hidrotermia o solar térmica, siempre que estos sistemas funcionen al 100% con
energía renovable</t>
  </si>
  <si>
    <t>Desmantelamiento de instalaciones existentes (Solar Térmica)</t>
  </si>
  <si>
    <t>Desmantelamiento de instalaciones existentes (biomasa)</t>
  </si>
  <si>
    <t>Porcentaje de ayuda al proyecto</t>
  </si>
  <si>
    <t>AYUDA TOTAL PROGRAMA 6</t>
  </si>
  <si>
    <t>Valor máximo de la ayuda (€/vivienda)</t>
  </si>
  <si>
    <t>TOTAL
(este  cálculo es de carácter meramente informativo. 
En ningun caso supondrá un compromiso por parte de la Administración respecto la cuantia de la ayuda)</t>
  </si>
  <si>
    <t>aviso</t>
  </si>
  <si>
    <t>PROGRAMA DE INCENTIVOS  EN EL QUE SE ENCUADRA LA AYUDA</t>
  </si>
  <si>
    <r>
      <t xml:space="preserve">Cálculo ESTIMATIVO de la cuantía de la ayuda según el Real Decreto 477/2021
</t>
    </r>
    <r>
      <rPr>
        <b/>
        <sz val="10"/>
        <color theme="1"/>
        <rFont val="Calibri"/>
        <family val="2"/>
        <scheme val="minor"/>
      </rPr>
      <t>(Esta hoja de cálculo es de carácter informativo. En ningun caso supondrá un compromiso por parte de la Administración respecto a la cuantía de la ayuda)</t>
    </r>
  </si>
  <si>
    <t>COD_CNAE2009</t>
  </si>
  <si>
    <t>CODINTEGR</t>
  </si>
  <si>
    <t>TITULO_CNAE2009</t>
  </si>
  <si>
    <t>A</t>
  </si>
  <si>
    <t>Agricultura, ganadería, silvicultura y pesca</t>
  </si>
  <si>
    <t>01</t>
  </si>
  <si>
    <t>A01</t>
  </si>
  <si>
    <t>Agricultura, ganadería, caza y servicios relacionados con las mismas</t>
  </si>
  <si>
    <t>011</t>
  </si>
  <si>
    <t>A011</t>
  </si>
  <si>
    <t>Cultivos no perennes</t>
  </si>
  <si>
    <t>0111</t>
  </si>
  <si>
    <t>A0111</t>
  </si>
  <si>
    <t>Cultivo de cereales (excepto arroz), leguminosas y semillas oleaginosas</t>
  </si>
  <si>
    <t>0112</t>
  </si>
  <si>
    <t>A0112</t>
  </si>
  <si>
    <t>Cultivo de arroz</t>
  </si>
  <si>
    <t>0113</t>
  </si>
  <si>
    <t>A0113</t>
  </si>
  <si>
    <t>Cultivo de hortalizas, raíces y tubérculos</t>
  </si>
  <si>
    <t>0114</t>
  </si>
  <si>
    <t>A0114</t>
  </si>
  <si>
    <t>Cultivo de caña de azúcar</t>
  </si>
  <si>
    <t>0115</t>
  </si>
  <si>
    <t>A0115</t>
  </si>
  <si>
    <t>Cultivo de tabaco</t>
  </si>
  <si>
    <t>0116</t>
  </si>
  <si>
    <t>A0116</t>
  </si>
  <si>
    <t>Cultivo de plantas para fibras textiles</t>
  </si>
  <si>
    <t>0119</t>
  </si>
  <si>
    <t>A0119</t>
  </si>
  <si>
    <t>Otros cultivos no perennes</t>
  </si>
  <si>
    <t>012</t>
  </si>
  <si>
    <t>A012</t>
  </si>
  <si>
    <t>Cultivos perennes</t>
  </si>
  <si>
    <t>0121</t>
  </si>
  <si>
    <t>A0121</t>
  </si>
  <si>
    <t>Cultivo de la vid</t>
  </si>
  <si>
    <t>0122</t>
  </si>
  <si>
    <t>A0122</t>
  </si>
  <si>
    <t>Cultivo de frutos tropicales y subtropicales</t>
  </si>
  <si>
    <t>0123</t>
  </si>
  <si>
    <t>A0123</t>
  </si>
  <si>
    <t>Cultivo de cítricos</t>
  </si>
  <si>
    <t>0124</t>
  </si>
  <si>
    <t>A0124</t>
  </si>
  <si>
    <t>Cultivo de frutos con hueso y pepitas</t>
  </si>
  <si>
    <t>0125</t>
  </si>
  <si>
    <t>A0125</t>
  </si>
  <si>
    <t>Cultivo de otros árboles y arbustos frutales y frutos secos</t>
  </si>
  <si>
    <t>0126</t>
  </si>
  <si>
    <t>A0126</t>
  </si>
  <si>
    <t>Cultivo de frutos oleaginosos</t>
  </si>
  <si>
    <t>0127</t>
  </si>
  <si>
    <t>A0127</t>
  </si>
  <si>
    <t>Cultivo de plantas para bebidas</t>
  </si>
  <si>
    <t>0128</t>
  </si>
  <si>
    <t>A0128</t>
  </si>
  <si>
    <t>Cultivo de especias, plantas aromáticas, medicinales y farmacéuticas</t>
  </si>
  <si>
    <t>0129</t>
  </si>
  <si>
    <t>A0129</t>
  </si>
  <si>
    <t>Otros cultivos perennes</t>
  </si>
  <si>
    <t>013</t>
  </si>
  <si>
    <t>A013</t>
  </si>
  <si>
    <t>Propagación de plantas</t>
  </si>
  <si>
    <t>0130</t>
  </si>
  <si>
    <t>A0130</t>
  </si>
  <si>
    <t>014</t>
  </si>
  <si>
    <t>A014</t>
  </si>
  <si>
    <t>Producción ganadera</t>
  </si>
  <si>
    <t>0141</t>
  </si>
  <si>
    <t>A0141</t>
  </si>
  <si>
    <t>Explotación de ganado bovino para la producción de leche</t>
  </si>
  <si>
    <t>0142</t>
  </si>
  <si>
    <t>A0142</t>
  </si>
  <si>
    <t>Explotación de otro ganado bovino y búfalos</t>
  </si>
  <si>
    <t>0143</t>
  </si>
  <si>
    <t>A0143</t>
  </si>
  <si>
    <t>Explotación de caballos y otros equinos</t>
  </si>
  <si>
    <t>0144</t>
  </si>
  <si>
    <t>A0144</t>
  </si>
  <si>
    <t>Explotación de camellos y otros camélidos</t>
  </si>
  <si>
    <t>0145</t>
  </si>
  <si>
    <t>A0145</t>
  </si>
  <si>
    <t>Explotación de ganado ovino y caprino</t>
  </si>
  <si>
    <t>0146</t>
  </si>
  <si>
    <t>A0146</t>
  </si>
  <si>
    <t>Explotación de ganado porcino</t>
  </si>
  <si>
    <t>0147</t>
  </si>
  <si>
    <t>A0147</t>
  </si>
  <si>
    <t>Avicultura</t>
  </si>
  <si>
    <t>0149</t>
  </si>
  <si>
    <t>A0149</t>
  </si>
  <si>
    <t>Otras explotaciones de ganado</t>
  </si>
  <si>
    <t>015</t>
  </si>
  <si>
    <t>A015</t>
  </si>
  <si>
    <t>Producción agrícola combinada con la producción ganadera</t>
  </si>
  <si>
    <t>0150</t>
  </si>
  <si>
    <t>A0150</t>
  </si>
  <si>
    <t>016</t>
  </si>
  <si>
    <t>A016</t>
  </si>
  <si>
    <t>Actividades de apoyo a la agricultura, a la ganadería y de preparación posterior a la cosecha</t>
  </si>
  <si>
    <t>0161</t>
  </si>
  <si>
    <t>A0161</t>
  </si>
  <si>
    <t>Actividades de apoyo a la agricultura</t>
  </si>
  <si>
    <t>0162</t>
  </si>
  <si>
    <t>A0162</t>
  </si>
  <si>
    <t>Actividades de apoyo a la ganadería</t>
  </si>
  <si>
    <t>0163</t>
  </si>
  <si>
    <t>A0163</t>
  </si>
  <si>
    <t>Actividades de preparación posterior a la cosecha</t>
  </si>
  <si>
    <t>0164</t>
  </si>
  <si>
    <t>A0164</t>
  </si>
  <si>
    <t>Tratamiento de semillas para reproducción</t>
  </si>
  <si>
    <t>017</t>
  </si>
  <si>
    <t>A017</t>
  </si>
  <si>
    <t>Caza, captura de animales y servicios relacionados con las mismas</t>
  </si>
  <si>
    <t>0170</t>
  </si>
  <si>
    <t>A0170</t>
  </si>
  <si>
    <t>02</t>
  </si>
  <si>
    <t>A02</t>
  </si>
  <si>
    <t>Silvicultura y explotación forestal</t>
  </si>
  <si>
    <t>021</t>
  </si>
  <si>
    <t>A021</t>
  </si>
  <si>
    <t>Silvicultura y otras actividades forestales</t>
  </si>
  <si>
    <t>0210</t>
  </si>
  <si>
    <t>A0210</t>
  </si>
  <si>
    <t>022</t>
  </si>
  <si>
    <t>A022</t>
  </si>
  <si>
    <t>Explotación de la madera</t>
  </si>
  <si>
    <t>0220</t>
  </si>
  <si>
    <t>A0220</t>
  </si>
  <si>
    <t>023</t>
  </si>
  <si>
    <t>A023</t>
  </si>
  <si>
    <t>Recolección de productos silvestres, excepto madera</t>
  </si>
  <si>
    <t>0230</t>
  </si>
  <si>
    <t>A0230</t>
  </si>
  <si>
    <t>024</t>
  </si>
  <si>
    <t>A024</t>
  </si>
  <si>
    <t>Servicios de apoyo a la silvicultura</t>
  </si>
  <si>
    <t>0240</t>
  </si>
  <si>
    <t>A0240</t>
  </si>
  <si>
    <t>03</t>
  </si>
  <si>
    <t>A03</t>
  </si>
  <si>
    <t>Pesca y acuicultura</t>
  </si>
  <si>
    <t>031</t>
  </si>
  <si>
    <t>A031</t>
  </si>
  <si>
    <t>Pesca</t>
  </si>
  <si>
    <t>0311</t>
  </si>
  <si>
    <t>A0311</t>
  </si>
  <si>
    <t>Pesca marina</t>
  </si>
  <si>
    <t>0312</t>
  </si>
  <si>
    <t>A0312</t>
  </si>
  <si>
    <t>Pesca en agua dulce</t>
  </si>
  <si>
    <t>032</t>
  </si>
  <si>
    <t>A032</t>
  </si>
  <si>
    <t>Acuicultura</t>
  </si>
  <si>
    <t>0321</t>
  </si>
  <si>
    <t>A0321</t>
  </si>
  <si>
    <t>Acuicultura marina</t>
  </si>
  <si>
    <t>0322</t>
  </si>
  <si>
    <t>A0322</t>
  </si>
  <si>
    <t>Acuicultura en agua dulce</t>
  </si>
  <si>
    <t>Industrias extractivas</t>
  </si>
  <si>
    <t>05</t>
  </si>
  <si>
    <t>B05</t>
  </si>
  <si>
    <t>Extracción de antracita, hulla y lignito</t>
  </si>
  <si>
    <t>051</t>
  </si>
  <si>
    <t>B051</t>
  </si>
  <si>
    <t>Extracción de antracita y hulla</t>
  </si>
  <si>
    <t>0510</t>
  </si>
  <si>
    <t>B0510</t>
  </si>
  <si>
    <t>052</t>
  </si>
  <si>
    <t>B052</t>
  </si>
  <si>
    <t>Extracción de lignito</t>
  </si>
  <si>
    <t>0520</t>
  </si>
  <si>
    <t>B0520</t>
  </si>
  <si>
    <t>06</t>
  </si>
  <si>
    <t>B06</t>
  </si>
  <si>
    <t>Extracción de crudo de petróleo y gas natural</t>
  </si>
  <si>
    <t>061</t>
  </si>
  <si>
    <t>B061</t>
  </si>
  <si>
    <t>Extracción de crudo de petróleo</t>
  </si>
  <si>
    <t>0610</t>
  </si>
  <si>
    <t>B0610</t>
  </si>
  <si>
    <t>062</t>
  </si>
  <si>
    <t>B062</t>
  </si>
  <si>
    <t>Extracción de gas natural</t>
  </si>
  <si>
    <t>0620</t>
  </si>
  <si>
    <t>B0620</t>
  </si>
  <si>
    <t>07</t>
  </si>
  <si>
    <t>B07</t>
  </si>
  <si>
    <t>Extracción de minerales metálicos</t>
  </si>
  <si>
    <t>071</t>
  </si>
  <si>
    <t>B071</t>
  </si>
  <si>
    <t>Extracción de minerales de hierro</t>
  </si>
  <si>
    <t>0710</t>
  </si>
  <si>
    <t>B0710</t>
  </si>
  <si>
    <t>072</t>
  </si>
  <si>
    <t>B072</t>
  </si>
  <si>
    <t>Extracción de minerales metálicos no férreos</t>
  </si>
  <si>
    <t>0721</t>
  </si>
  <si>
    <t>B0721</t>
  </si>
  <si>
    <t>Extracción de minerales de uranio y torio</t>
  </si>
  <si>
    <t>0729</t>
  </si>
  <si>
    <t>B0729</t>
  </si>
  <si>
    <t>Extracción de otros minerales metálicos no férreos</t>
  </si>
  <si>
    <t>08</t>
  </si>
  <si>
    <t>B08</t>
  </si>
  <si>
    <t>Otras industrias extractivas</t>
  </si>
  <si>
    <t>081</t>
  </si>
  <si>
    <t>B081</t>
  </si>
  <si>
    <t>Extracción de piedra, arena y arcilla</t>
  </si>
  <si>
    <t>0811</t>
  </si>
  <si>
    <t>B0811</t>
  </si>
  <si>
    <t>Extracción de piedra ornamental y para la construcción, piedra caliza, yeso, creta y pizarra</t>
  </si>
  <si>
    <t>0812</t>
  </si>
  <si>
    <t>B0812</t>
  </si>
  <si>
    <t>Extracción de gravas y arenas; extracción de arcilla y caolín</t>
  </si>
  <si>
    <t>089</t>
  </si>
  <si>
    <t>B089</t>
  </si>
  <si>
    <t>Industrias extractivas n.c.o.p.</t>
  </si>
  <si>
    <t>0891</t>
  </si>
  <si>
    <t>B0891</t>
  </si>
  <si>
    <t>Extracción de minerales para productos químicos y fertilizantes</t>
  </si>
  <si>
    <t>0892</t>
  </si>
  <si>
    <t>B0892</t>
  </si>
  <si>
    <t>Extracción de turba</t>
  </si>
  <si>
    <t>0893</t>
  </si>
  <si>
    <t>B0893</t>
  </si>
  <si>
    <t>Extracción de sal</t>
  </si>
  <si>
    <t>0899</t>
  </si>
  <si>
    <t>B0899</t>
  </si>
  <si>
    <t>Otras industrias extractivas n.c.o.p.</t>
  </si>
  <si>
    <t>09</t>
  </si>
  <si>
    <t>B09</t>
  </si>
  <si>
    <t>Actividades de apoyo a las industrias extractivas</t>
  </si>
  <si>
    <t>091</t>
  </si>
  <si>
    <t>B091</t>
  </si>
  <si>
    <t>Actividades de apoyo a la extracción de petróleo y gas natural</t>
  </si>
  <si>
    <t>0910</t>
  </si>
  <si>
    <t>B0910</t>
  </si>
  <si>
    <t>099</t>
  </si>
  <si>
    <t>B099</t>
  </si>
  <si>
    <t>Actividades de apoyo a otras industrias extractivas</t>
  </si>
  <si>
    <t>0990</t>
  </si>
  <si>
    <t>B0990</t>
  </si>
  <si>
    <t>Industria manufacturera</t>
  </si>
  <si>
    <t>10</t>
  </si>
  <si>
    <t>C10</t>
  </si>
  <si>
    <t>Industria de la alimentación</t>
  </si>
  <si>
    <t>101</t>
  </si>
  <si>
    <t>C101</t>
  </si>
  <si>
    <t>Procesado y conservación de carne y elaboración de productos cárnicos</t>
  </si>
  <si>
    <t>1011</t>
  </si>
  <si>
    <t>C1011</t>
  </si>
  <si>
    <t>Procesado y conservación de carne</t>
  </si>
  <si>
    <t>1012</t>
  </si>
  <si>
    <t>C1012</t>
  </si>
  <si>
    <t>Procesado y conservación de volatería</t>
  </si>
  <si>
    <t>1013</t>
  </si>
  <si>
    <t>C1013</t>
  </si>
  <si>
    <t>Elaboración de productos cárnicos y de volatería</t>
  </si>
  <si>
    <t>102</t>
  </si>
  <si>
    <t>C102</t>
  </si>
  <si>
    <t>Procesado y conservación de pescados, crustáceos y moluscos</t>
  </si>
  <si>
    <t>1021</t>
  </si>
  <si>
    <t>C1021</t>
  </si>
  <si>
    <t>Procesado de pescados, crustáceos y moluscos</t>
  </si>
  <si>
    <t>1022</t>
  </si>
  <si>
    <t>C1022</t>
  </si>
  <si>
    <t>Fabricación de conservas de pescado</t>
  </si>
  <si>
    <t>103</t>
  </si>
  <si>
    <t>C103</t>
  </si>
  <si>
    <t>Procesado y conservación de frutas y hortalizas</t>
  </si>
  <si>
    <t>1031</t>
  </si>
  <si>
    <t>C1031</t>
  </si>
  <si>
    <t>Procesado y conservación de patatas</t>
  </si>
  <si>
    <t>1032</t>
  </si>
  <si>
    <t>C1032</t>
  </si>
  <si>
    <t>Elaboración de zumos de frutas y hortalizas</t>
  </si>
  <si>
    <t>1039</t>
  </si>
  <si>
    <t>C1039</t>
  </si>
  <si>
    <t>Otro procesado y conservación de frutas y hortalizas</t>
  </si>
  <si>
    <t>104</t>
  </si>
  <si>
    <t>C104</t>
  </si>
  <si>
    <t>Fabricación de aceites y grasas vegetales y animales</t>
  </si>
  <si>
    <t>1042</t>
  </si>
  <si>
    <t>C1042</t>
  </si>
  <si>
    <t>Fabricación de margarina y grasas comestibles similares</t>
  </si>
  <si>
    <t>1043</t>
  </si>
  <si>
    <t>C1043</t>
  </si>
  <si>
    <t>Fabricación de aceite de oliva</t>
  </si>
  <si>
    <t>1044</t>
  </si>
  <si>
    <t>C1044</t>
  </si>
  <si>
    <t>Fabricación de otros aceites y grasas</t>
  </si>
  <si>
    <t>105</t>
  </si>
  <si>
    <t>C105</t>
  </si>
  <si>
    <t>Fabricación de productos lácteos</t>
  </si>
  <si>
    <t>1052</t>
  </si>
  <si>
    <t>C1052</t>
  </si>
  <si>
    <t>Elaboración de helados</t>
  </si>
  <si>
    <t>1053</t>
  </si>
  <si>
    <t>C1053</t>
  </si>
  <si>
    <t>Fabricación de quesos</t>
  </si>
  <si>
    <t>1054</t>
  </si>
  <si>
    <t>C1054</t>
  </si>
  <si>
    <t>Preparación de leche y otros productos lácteos</t>
  </si>
  <si>
    <t>106</t>
  </si>
  <si>
    <t>C106</t>
  </si>
  <si>
    <t>Fabricación de productos de molinería, almidones y productos amiláceos</t>
  </si>
  <si>
    <t>1061</t>
  </si>
  <si>
    <t>C1061</t>
  </si>
  <si>
    <t>Fabricación de productos de molinería</t>
  </si>
  <si>
    <t>1062</t>
  </si>
  <si>
    <t>C1062</t>
  </si>
  <si>
    <t>Fabricación de almidones y productos amiláceos</t>
  </si>
  <si>
    <t>107</t>
  </si>
  <si>
    <t>C107</t>
  </si>
  <si>
    <t>Fabricación de productos de panadería y pastas alimenticias</t>
  </si>
  <si>
    <t>1071</t>
  </si>
  <si>
    <t>C1071</t>
  </si>
  <si>
    <t>Fabricación de pan y de productos frescos de panadería y pastelería</t>
  </si>
  <si>
    <t>1072</t>
  </si>
  <si>
    <t>C1072</t>
  </si>
  <si>
    <t>Fabricación de galletas y productos de panadería y pastelería de larga duración</t>
  </si>
  <si>
    <t>1073</t>
  </si>
  <si>
    <t>C1073</t>
  </si>
  <si>
    <t>Fabricación de pastas alimenticias, cuscús y productos similares</t>
  </si>
  <si>
    <t>108</t>
  </si>
  <si>
    <t>C108</t>
  </si>
  <si>
    <t>Fabricación de otros productos alimenticios</t>
  </si>
  <si>
    <t>1081</t>
  </si>
  <si>
    <t>C1081</t>
  </si>
  <si>
    <t>Fabricación de azúcar</t>
  </si>
  <si>
    <t>1082</t>
  </si>
  <si>
    <t>C1082</t>
  </si>
  <si>
    <t>Fabricación de cacao, chocolate y productos de confitería</t>
  </si>
  <si>
    <t>1083</t>
  </si>
  <si>
    <t>C1083</t>
  </si>
  <si>
    <t>Elaboración de café, té e infusiones</t>
  </si>
  <si>
    <t>1084</t>
  </si>
  <si>
    <t>C1084</t>
  </si>
  <si>
    <t>Elaboración de especias, salsas y condimentos</t>
  </si>
  <si>
    <t>1085</t>
  </si>
  <si>
    <t>C1085</t>
  </si>
  <si>
    <t>Elaboración de platos y comidas preparados</t>
  </si>
  <si>
    <t>1086</t>
  </si>
  <si>
    <t>C1086</t>
  </si>
  <si>
    <t>Elaboración de preparados alimenticios homogeneizados y alimentos dietéticos</t>
  </si>
  <si>
    <t>1089</t>
  </si>
  <si>
    <t>C1089</t>
  </si>
  <si>
    <t>Elaboración de otros productos alimenticios n.c.o.p.</t>
  </si>
  <si>
    <t>109</t>
  </si>
  <si>
    <t>C109</t>
  </si>
  <si>
    <t>Fabricación de productos para la alimentación animal</t>
  </si>
  <si>
    <t>1091</t>
  </si>
  <si>
    <t>C1091</t>
  </si>
  <si>
    <t>Fabricación de productos para la alimentación de animales de granja</t>
  </si>
  <si>
    <t>1092</t>
  </si>
  <si>
    <t>C1092</t>
  </si>
  <si>
    <t>Fabricación de productos para la alimentación de animales de compañía</t>
  </si>
  <si>
    <t>11</t>
  </si>
  <si>
    <t>C11</t>
  </si>
  <si>
    <t>Fabricación de bebidas</t>
  </si>
  <si>
    <t>110</t>
  </si>
  <si>
    <t>C110</t>
  </si>
  <si>
    <t>1101</t>
  </si>
  <si>
    <t>C1101</t>
  </si>
  <si>
    <t>Destilación, rectificación y mezcla de bebidas alcohólicas</t>
  </si>
  <si>
    <t>1102</t>
  </si>
  <si>
    <t>C1102</t>
  </si>
  <si>
    <t>Elaboración de vinos</t>
  </si>
  <si>
    <t>1103</t>
  </si>
  <si>
    <t>C1103</t>
  </si>
  <si>
    <t>Elaboración de sidra y otras bebidas fermentadas a partir de frutas</t>
  </si>
  <si>
    <t>1104</t>
  </si>
  <si>
    <t>C1104</t>
  </si>
  <si>
    <t>Elaboración de otras bebidas no destiladas, procedentes de la fermentación</t>
  </si>
  <si>
    <t>1105</t>
  </si>
  <si>
    <t>C1105</t>
  </si>
  <si>
    <t>Fabricación de cerveza</t>
  </si>
  <si>
    <t>1106</t>
  </si>
  <si>
    <t>C1106</t>
  </si>
  <si>
    <t>Fabricación de malta</t>
  </si>
  <si>
    <t>1107</t>
  </si>
  <si>
    <t>C1107</t>
  </si>
  <si>
    <t>Fabricación de bebidas no alcohólicas; producción de aguas minerales y otras aguas embotelladas</t>
  </si>
  <si>
    <t>12</t>
  </si>
  <si>
    <t>C12</t>
  </si>
  <si>
    <t>Industria del tabaco</t>
  </si>
  <si>
    <t>120</t>
  </si>
  <si>
    <t>C120</t>
  </si>
  <si>
    <t>1200</t>
  </si>
  <si>
    <t>C1200</t>
  </si>
  <si>
    <t>13</t>
  </si>
  <si>
    <t>C13</t>
  </si>
  <si>
    <t>Industria textil</t>
  </si>
  <si>
    <t>131</t>
  </si>
  <si>
    <t>C131</t>
  </si>
  <si>
    <t>Preparación e hilado de fibras textiles</t>
  </si>
  <si>
    <t>1310</t>
  </si>
  <si>
    <t>C1310</t>
  </si>
  <si>
    <t>132</t>
  </si>
  <si>
    <t>C132</t>
  </si>
  <si>
    <t>Fabricación de tejidos textiles</t>
  </si>
  <si>
    <t>1320</t>
  </si>
  <si>
    <t>C1320</t>
  </si>
  <si>
    <t>133</t>
  </si>
  <si>
    <t>C133</t>
  </si>
  <si>
    <t>Acabado de textiles</t>
  </si>
  <si>
    <t>1330</t>
  </si>
  <si>
    <t>C1330</t>
  </si>
  <si>
    <t>139</t>
  </si>
  <si>
    <t>C139</t>
  </si>
  <si>
    <t>Fabricación de otros productos textiles</t>
  </si>
  <si>
    <t>1391</t>
  </si>
  <si>
    <t>C1391</t>
  </si>
  <si>
    <t>Fabricación de tejidos de punto</t>
  </si>
  <si>
    <t>1392</t>
  </si>
  <si>
    <t>C1392</t>
  </si>
  <si>
    <t>Fabricación de artículos confeccionados con textiles, excepto prendas de vestir</t>
  </si>
  <si>
    <t>1393</t>
  </si>
  <si>
    <t>C1393</t>
  </si>
  <si>
    <t>Fabricación de alfombras y moquetas</t>
  </si>
  <si>
    <t>1394</t>
  </si>
  <si>
    <t>C1394</t>
  </si>
  <si>
    <t>Fabricación de cuerdas, cordeles, bramantes y redes</t>
  </si>
  <si>
    <t>1395</t>
  </si>
  <si>
    <t>C1395</t>
  </si>
  <si>
    <t>Fabricación de telas no tejidas y artículos confeccionados con ellas, excepto prendas de vestir</t>
  </si>
  <si>
    <t>1396</t>
  </si>
  <si>
    <t>C1396</t>
  </si>
  <si>
    <t>Fabricación de otros productos textiles de uso técnico e industrial</t>
  </si>
  <si>
    <t>1399</t>
  </si>
  <si>
    <t>C1399</t>
  </si>
  <si>
    <t>Fabricación de otros productos textiles n.c.o.p.</t>
  </si>
  <si>
    <t>14</t>
  </si>
  <si>
    <t>C14</t>
  </si>
  <si>
    <t>Confección de prendas de vestir</t>
  </si>
  <si>
    <t>141</t>
  </si>
  <si>
    <t>C141</t>
  </si>
  <si>
    <t>Confección de prendas de vestir, excepto de peletería</t>
  </si>
  <si>
    <t>1411</t>
  </si>
  <si>
    <t>C1411</t>
  </si>
  <si>
    <t>Confección de prendas de vestir de cuero</t>
  </si>
  <si>
    <t>1412</t>
  </si>
  <si>
    <t>C1412</t>
  </si>
  <si>
    <t>Confección de ropa de trabajo</t>
  </si>
  <si>
    <t>1413</t>
  </si>
  <si>
    <t>C1413</t>
  </si>
  <si>
    <t>Confección de otras prendas de vestir exteriores</t>
  </si>
  <si>
    <t>1414</t>
  </si>
  <si>
    <t>C1414</t>
  </si>
  <si>
    <t>Confección de ropa interior</t>
  </si>
  <si>
    <t>1419</t>
  </si>
  <si>
    <t>C1419</t>
  </si>
  <si>
    <t>Confección de otras prendas de vestir y accesorios</t>
  </si>
  <si>
    <t>142</t>
  </si>
  <si>
    <t>C142</t>
  </si>
  <si>
    <t>Fabricación de artículos de peletería</t>
  </si>
  <si>
    <t>1420</t>
  </si>
  <si>
    <t>C1420</t>
  </si>
  <si>
    <t>143</t>
  </si>
  <si>
    <t>C143</t>
  </si>
  <si>
    <t>Confección de prendas de vestir de punto</t>
  </si>
  <si>
    <t>1431</t>
  </si>
  <si>
    <t>C1431</t>
  </si>
  <si>
    <t>Confección de calcetería</t>
  </si>
  <si>
    <t>1439</t>
  </si>
  <si>
    <t>C1439</t>
  </si>
  <si>
    <t>Confección de otras prendas de vestir de punto</t>
  </si>
  <si>
    <t>15</t>
  </si>
  <si>
    <t>C15</t>
  </si>
  <si>
    <t>Industria del cuero y del calzado</t>
  </si>
  <si>
    <t>151</t>
  </si>
  <si>
    <t>C151</t>
  </si>
  <si>
    <t>Preparación, curtido y acabado del cuero; fabricación de artículos de marroquinería, viaje y de guarnicionería y talabartería; preparación y teñido de pieles</t>
  </si>
  <si>
    <t>1511</t>
  </si>
  <si>
    <t>C1511</t>
  </si>
  <si>
    <t>Preparación, curtido y acabado del cuero; preparación y teñido de pieles</t>
  </si>
  <si>
    <t>1512</t>
  </si>
  <si>
    <t>C1512</t>
  </si>
  <si>
    <t>Fabricación de artículos de marroquinería, viaje y de guarnicionería y talabartería</t>
  </si>
  <si>
    <t>152</t>
  </si>
  <si>
    <t>C152</t>
  </si>
  <si>
    <t>Fabricación de calzado</t>
  </si>
  <si>
    <t>1520</t>
  </si>
  <si>
    <t>C1520</t>
  </si>
  <si>
    <t>16</t>
  </si>
  <si>
    <t>C16</t>
  </si>
  <si>
    <t>Industria de la madera y del corcho, excepto muebles; cestería y espartería</t>
  </si>
  <si>
    <t>161</t>
  </si>
  <si>
    <t>C161</t>
  </si>
  <si>
    <t>Aserrado y cepillado de la madera</t>
  </si>
  <si>
    <t>1610</t>
  </si>
  <si>
    <t>C1610</t>
  </si>
  <si>
    <t>162</t>
  </si>
  <si>
    <t>C162</t>
  </si>
  <si>
    <t>Fabricación de productos de madera, corcho, cestería y espartería</t>
  </si>
  <si>
    <t>1621</t>
  </si>
  <si>
    <t>C1621</t>
  </si>
  <si>
    <t>Fabricación de chapas y tableros de madera</t>
  </si>
  <si>
    <t>1622</t>
  </si>
  <si>
    <t>C1622</t>
  </si>
  <si>
    <t>Fabricación de suelos de madera ensamblados</t>
  </si>
  <si>
    <t>1623</t>
  </si>
  <si>
    <t>C1623</t>
  </si>
  <si>
    <t>Fabricación de otras estructuras de madera y piezas de carpintería y ebanistería para la construcción</t>
  </si>
  <si>
    <t>1624</t>
  </si>
  <si>
    <t>C1624</t>
  </si>
  <si>
    <t>Fabricación de envases y embalajes de madera</t>
  </si>
  <si>
    <t>1629</t>
  </si>
  <si>
    <t>C1629</t>
  </si>
  <si>
    <t>Fabricación de otros productos de madera; artículos de corcho, cestería y espartería</t>
  </si>
  <si>
    <t>17</t>
  </si>
  <si>
    <t>C17</t>
  </si>
  <si>
    <t>Industria del papel</t>
  </si>
  <si>
    <t>171</t>
  </si>
  <si>
    <t>C171</t>
  </si>
  <si>
    <t>Fabricación de pasta papelera, papel y cartón</t>
  </si>
  <si>
    <t>1711</t>
  </si>
  <si>
    <t>C1711</t>
  </si>
  <si>
    <t>Fabricación de pasta papelera</t>
  </si>
  <si>
    <t>1712</t>
  </si>
  <si>
    <t>C1712</t>
  </si>
  <si>
    <t>Fabricación de papel y cartón</t>
  </si>
  <si>
    <t>172</t>
  </si>
  <si>
    <t>C172</t>
  </si>
  <si>
    <t>Fabricación de artículos de papel y de cartón</t>
  </si>
  <si>
    <t>1721</t>
  </si>
  <si>
    <t>C1721</t>
  </si>
  <si>
    <t>Fabricación de papel y cartón ondulados; fabricación de envases y embalajes de papel y cartón</t>
  </si>
  <si>
    <t>1722</t>
  </si>
  <si>
    <t>C1722</t>
  </si>
  <si>
    <t>Fabricación de artículos de papel y cartón para uso doméstico, sanitario e higiénico</t>
  </si>
  <si>
    <t>1723</t>
  </si>
  <si>
    <t>C1723</t>
  </si>
  <si>
    <t>Fabricación de artículos de papelería</t>
  </si>
  <si>
    <t>1724</t>
  </si>
  <si>
    <t>C1724</t>
  </si>
  <si>
    <t>Fabricación de papeles pintados</t>
  </si>
  <si>
    <t>1729</t>
  </si>
  <si>
    <t>C1729</t>
  </si>
  <si>
    <t>Fabricación de otros artículos de papel y cartón</t>
  </si>
  <si>
    <t>18</t>
  </si>
  <si>
    <t>C18</t>
  </si>
  <si>
    <t>Artes gráficas y reproducción de soportes grabados</t>
  </si>
  <si>
    <t>181</t>
  </si>
  <si>
    <t>C181</t>
  </si>
  <si>
    <t>Artes gráficas y servicios relacionados con las mismas</t>
  </si>
  <si>
    <t>1811</t>
  </si>
  <si>
    <t>C1811</t>
  </si>
  <si>
    <t>1812</t>
  </si>
  <si>
    <t>C1812</t>
  </si>
  <si>
    <t>Otras actividades de impresión y artes gráficas</t>
  </si>
  <si>
    <t>1813</t>
  </si>
  <si>
    <t>C1813</t>
  </si>
  <si>
    <t>Servicios de preimpresión y preparación de soportes</t>
  </si>
  <si>
    <t>1814</t>
  </si>
  <si>
    <t>C1814</t>
  </si>
  <si>
    <t>Encuadernación y servicios relacionados con la misma</t>
  </si>
  <si>
    <t>182</t>
  </si>
  <si>
    <t>C182</t>
  </si>
  <si>
    <t>Reproducción de soportes grabados</t>
  </si>
  <si>
    <t>1820</t>
  </si>
  <si>
    <t>C1820</t>
  </si>
  <si>
    <t>19</t>
  </si>
  <si>
    <t>C19</t>
  </si>
  <si>
    <t>Coquerías y refino de petróleo</t>
  </si>
  <si>
    <t>191</t>
  </si>
  <si>
    <t>C191</t>
  </si>
  <si>
    <t>Coquerías</t>
  </si>
  <si>
    <t>1910</t>
  </si>
  <si>
    <t>C1910</t>
  </si>
  <si>
    <t>192</t>
  </si>
  <si>
    <t>C192</t>
  </si>
  <si>
    <t>Refino de petróleo</t>
  </si>
  <si>
    <t>1920</t>
  </si>
  <si>
    <t>C1920</t>
  </si>
  <si>
    <t>20</t>
  </si>
  <si>
    <t>C20</t>
  </si>
  <si>
    <t>Industria química</t>
  </si>
  <si>
    <t>201</t>
  </si>
  <si>
    <t>C201</t>
  </si>
  <si>
    <t>Fabricación de productos químicos básicos, compuestos nitrogenados, fertilizantes, plásticos y caucho sintético en formas primarias</t>
  </si>
  <si>
    <t>2011</t>
  </si>
  <si>
    <t>C2011</t>
  </si>
  <si>
    <t>Fabricación de gases industriales</t>
  </si>
  <si>
    <t>2012</t>
  </si>
  <si>
    <t>C2012</t>
  </si>
  <si>
    <t>Fabricación de colorantes y pigmentos</t>
  </si>
  <si>
    <t>2013</t>
  </si>
  <si>
    <t>C2013</t>
  </si>
  <si>
    <t>Fabricación de otros productos básicos de química inorgánica</t>
  </si>
  <si>
    <t>2014</t>
  </si>
  <si>
    <t>C2014</t>
  </si>
  <si>
    <t>Fabricación de otros productos básicos de química orgánica</t>
  </si>
  <si>
    <t>2015</t>
  </si>
  <si>
    <t>C2015</t>
  </si>
  <si>
    <t>Fabricación de fertilizantes y compuestos nitrogenados</t>
  </si>
  <si>
    <t>2016</t>
  </si>
  <si>
    <t>C2016</t>
  </si>
  <si>
    <t>Fabricación de plásticos en formas primarias</t>
  </si>
  <si>
    <t>2017</t>
  </si>
  <si>
    <t>C2017</t>
  </si>
  <si>
    <t>Fabricación de caucho sintético en formas primarias</t>
  </si>
  <si>
    <t>202</t>
  </si>
  <si>
    <t>C202</t>
  </si>
  <si>
    <t>Fabricación de pesticidas y otros productos agroquímicos</t>
  </si>
  <si>
    <t>2020</t>
  </si>
  <si>
    <t>C2020</t>
  </si>
  <si>
    <t>203</t>
  </si>
  <si>
    <t>C203</t>
  </si>
  <si>
    <t>Fabricación de pinturas, barnices y revestimientos similares; tintas de imprenta y masillas</t>
  </si>
  <si>
    <t>2030</t>
  </si>
  <si>
    <t>C2030</t>
  </si>
  <si>
    <t>204</t>
  </si>
  <si>
    <t>C204</t>
  </si>
  <si>
    <t>Fabricación de jabones, detergentes y otros artículos de limpieza y abrillantamiento; fabricación de perfumes y cosméticos</t>
  </si>
  <si>
    <t>2041</t>
  </si>
  <si>
    <t>C2041</t>
  </si>
  <si>
    <t>Fabricación de jabones, detergentes y otros artículos de limpieza y abrillantamiento</t>
  </si>
  <si>
    <t>2042</t>
  </si>
  <si>
    <t>C2042</t>
  </si>
  <si>
    <t>Fabricación de perfumes y cosméticos</t>
  </si>
  <si>
    <t>205</t>
  </si>
  <si>
    <t>C205</t>
  </si>
  <si>
    <t>Fabricación de otros productos químicos</t>
  </si>
  <si>
    <t>2051</t>
  </si>
  <si>
    <t>C2051</t>
  </si>
  <si>
    <t>Fabricación de explosivos</t>
  </si>
  <si>
    <t>2052</t>
  </si>
  <si>
    <t>C2052</t>
  </si>
  <si>
    <t>Fabricación de colas</t>
  </si>
  <si>
    <t>2053</t>
  </si>
  <si>
    <t>C2053</t>
  </si>
  <si>
    <t>Fabricación de aceites esenciales</t>
  </si>
  <si>
    <t>2059</t>
  </si>
  <si>
    <t>C2059</t>
  </si>
  <si>
    <t>Fabricación de otros productos químicos n.c.o.p.</t>
  </si>
  <si>
    <t>206</t>
  </si>
  <si>
    <t>C206</t>
  </si>
  <si>
    <t>Fabricación de fibras artificiales y sintéticas</t>
  </si>
  <si>
    <t>2060</t>
  </si>
  <si>
    <t>C2060</t>
  </si>
  <si>
    <t>21</t>
  </si>
  <si>
    <t>C21</t>
  </si>
  <si>
    <t>Fabricación de productos farmacéuticos</t>
  </si>
  <si>
    <t>211</t>
  </si>
  <si>
    <t>C211</t>
  </si>
  <si>
    <t>Fabricación de productos farmacéuticos de base</t>
  </si>
  <si>
    <t>2110</t>
  </si>
  <si>
    <t>C2110</t>
  </si>
  <si>
    <t>212</t>
  </si>
  <si>
    <t>C212</t>
  </si>
  <si>
    <t>Fabricación de especialidades farmacéuticas</t>
  </si>
  <si>
    <t>2120</t>
  </si>
  <si>
    <t>C2120</t>
  </si>
  <si>
    <t>22</t>
  </si>
  <si>
    <t>C22</t>
  </si>
  <si>
    <t>Fabricación de productos de caucho y plásticos</t>
  </si>
  <si>
    <t>221</t>
  </si>
  <si>
    <t>C221</t>
  </si>
  <si>
    <t>Fabricación de productos de caucho</t>
  </si>
  <si>
    <t>2211</t>
  </si>
  <si>
    <t>C2211</t>
  </si>
  <si>
    <t>Fabricación de neumáticos y cámaras de caucho; reconstrucción y recauchutado de neumáticos</t>
  </si>
  <si>
    <t>2219</t>
  </si>
  <si>
    <t>C2219</t>
  </si>
  <si>
    <t>Fabricación de otros productos de caucho</t>
  </si>
  <si>
    <t>222</t>
  </si>
  <si>
    <t>C222</t>
  </si>
  <si>
    <t>Fabricación de productos de plástico</t>
  </si>
  <si>
    <t>2221</t>
  </si>
  <si>
    <t>C2221</t>
  </si>
  <si>
    <t>Fabricación de placas, hojas, tubos y perfiles de plástico</t>
  </si>
  <si>
    <t>2222</t>
  </si>
  <si>
    <t>C2222</t>
  </si>
  <si>
    <t>Fabricación de envases y embalajes de plástico</t>
  </si>
  <si>
    <t>2223</t>
  </si>
  <si>
    <t>C2223</t>
  </si>
  <si>
    <t>Fabricación de productos de plástico para la construcción</t>
  </si>
  <si>
    <t>2229</t>
  </si>
  <si>
    <t>C2229</t>
  </si>
  <si>
    <t>Fabricación de otros productos de plástico</t>
  </si>
  <si>
    <t>23</t>
  </si>
  <si>
    <t>C23</t>
  </si>
  <si>
    <t>Fabricación de otros productos minerales no metálicos</t>
  </si>
  <si>
    <t>231</t>
  </si>
  <si>
    <t>C231</t>
  </si>
  <si>
    <t>Fabricación de vidrio y productos de vidrio</t>
  </si>
  <si>
    <t>2311</t>
  </si>
  <si>
    <t>C2311</t>
  </si>
  <si>
    <t>Fabricación de vidrio plano</t>
  </si>
  <si>
    <t>2312</t>
  </si>
  <si>
    <t>C2312</t>
  </si>
  <si>
    <t>Manipulado y transformación de vidrio plano</t>
  </si>
  <si>
    <t>2313</t>
  </si>
  <si>
    <t>C2313</t>
  </si>
  <si>
    <t>Fabricación de vidrio hueco</t>
  </si>
  <si>
    <t>2314</t>
  </si>
  <si>
    <t>C2314</t>
  </si>
  <si>
    <t>Fabricación de fibra de vidrio</t>
  </si>
  <si>
    <t>2319</t>
  </si>
  <si>
    <t>C2319</t>
  </si>
  <si>
    <t>Fabricación y manipulado de otro vidrio, incluido el vidrio técnico</t>
  </si>
  <si>
    <t>232</t>
  </si>
  <si>
    <t>C232</t>
  </si>
  <si>
    <t>Fabricación de productos cerámicos refractarios</t>
  </si>
  <si>
    <t>2320</t>
  </si>
  <si>
    <t>C2320</t>
  </si>
  <si>
    <t>233</t>
  </si>
  <si>
    <t>C233</t>
  </si>
  <si>
    <t>Fabricación de productos cerámicos para la construcción</t>
  </si>
  <si>
    <t>2331</t>
  </si>
  <si>
    <t>C2331</t>
  </si>
  <si>
    <t>Fabricación de azulejos y baldosas de cerámica</t>
  </si>
  <si>
    <t>2332</t>
  </si>
  <si>
    <t>C2332</t>
  </si>
  <si>
    <t>Fabricación de ladrillos, tejas y productos de tierras cocidas para la construcción</t>
  </si>
  <si>
    <t>234</t>
  </si>
  <si>
    <t>C234</t>
  </si>
  <si>
    <t>Fabricación de otros productos cerámicos</t>
  </si>
  <si>
    <t>2341</t>
  </si>
  <si>
    <t>C2341</t>
  </si>
  <si>
    <t>Fabricación de artículos cerámicos de uso doméstico y ornamental</t>
  </si>
  <si>
    <t>2342</t>
  </si>
  <si>
    <t>C2342</t>
  </si>
  <si>
    <t>Fabricación de aparatos sanitarios cerámicos</t>
  </si>
  <si>
    <t>2343</t>
  </si>
  <si>
    <t>C2343</t>
  </si>
  <si>
    <t>Fabricación de aisladores y piezas aislantes de material cerámico</t>
  </si>
  <si>
    <t>2344</t>
  </si>
  <si>
    <t>C2344</t>
  </si>
  <si>
    <t>Fabricación de otros productos cerámicos de uso técnico</t>
  </si>
  <si>
    <t>2349</t>
  </si>
  <si>
    <t>C2349</t>
  </si>
  <si>
    <t>235</t>
  </si>
  <si>
    <t>C235</t>
  </si>
  <si>
    <t>Fabricación de cemento, cal y yeso</t>
  </si>
  <si>
    <t>2351</t>
  </si>
  <si>
    <t>C2351</t>
  </si>
  <si>
    <t>Fabricación de cemento</t>
  </si>
  <si>
    <t>2352</t>
  </si>
  <si>
    <t>C2352</t>
  </si>
  <si>
    <t>Fabricación de cal y yeso</t>
  </si>
  <si>
    <t>236</t>
  </si>
  <si>
    <t>C236</t>
  </si>
  <si>
    <t>Fabricación de elementos de hormigón, cemento y yeso</t>
  </si>
  <si>
    <t>2361</t>
  </si>
  <si>
    <t>C2361</t>
  </si>
  <si>
    <t>Fabricación de elementos de hormigón para la construcción</t>
  </si>
  <si>
    <t>2362</t>
  </si>
  <si>
    <t>C2362</t>
  </si>
  <si>
    <t>Fabricación de elementos de yeso para la construcción</t>
  </si>
  <si>
    <t>2363</t>
  </si>
  <si>
    <t>C2363</t>
  </si>
  <si>
    <t>Fabricación de hormigón fresco</t>
  </si>
  <si>
    <t>2364</t>
  </si>
  <si>
    <t>C2364</t>
  </si>
  <si>
    <t>Fabricación de mortero</t>
  </si>
  <si>
    <t>2365</t>
  </si>
  <si>
    <t>C2365</t>
  </si>
  <si>
    <t>Fabricación de fibrocemento</t>
  </si>
  <si>
    <t>2369</t>
  </si>
  <si>
    <t>C2369</t>
  </si>
  <si>
    <t>Fabricación de otros productos de hormigón, yeso y cemento</t>
  </si>
  <si>
    <t>237</t>
  </si>
  <si>
    <t>C237</t>
  </si>
  <si>
    <t>Corte, tallado y acabado de la piedra</t>
  </si>
  <si>
    <t>2370</t>
  </si>
  <si>
    <t>C2370</t>
  </si>
  <si>
    <t>239</t>
  </si>
  <si>
    <t>C239</t>
  </si>
  <si>
    <t>Fabricación de productos abrasivos y productos minerales no metálicos n.c.o.p.</t>
  </si>
  <si>
    <t>2391</t>
  </si>
  <si>
    <t>C2391</t>
  </si>
  <si>
    <t>Fabricación de productos abrasivos</t>
  </si>
  <si>
    <t>2399</t>
  </si>
  <si>
    <t>C2399</t>
  </si>
  <si>
    <t>Fabricación de otros productos minerales no metálicos n.c.o.p.</t>
  </si>
  <si>
    <t>24</t>
  </si>
  <si>
    <t>C24</t>
  </si>
  <si>
    <t>Metalurgia; fabricación de productos de hierro, acero y ferroaleaciones</t>
  </si>
  <si>
    <t>241</t>
  </si>
  <si>
    <t>C241</t>
  </si>
  <si>
    <t>Fabricación de productos básicos de hierro, acero y ferroaleaciones</t>
  </si>
  <si>
    <t>2410</t>
  </si>
  <si>
    <t>C2410</t>
  </si>
  <si>
    <t>242</t>
  </si>
  <si>
    <t>C242</t>
  </si>
  <si>
    <t>Fabricación de tubos, tuberías, perfiles huecos y sus accesorios, de acero</t>
  </si>
  <si>
    <t>2420</t>
  </si>
  <si>
    <t>C2420</t>
  </si>
  <si>
    <t>243</t>
  </si>
  <si>
    <t>C243</t>
  </si>
  <si>
    <t>Fabricación de otros productos de primera transformación del acero</t>
  </si>
  <si>
    <t>2431</t>
  </si>
  <si>
    <t>C2431</t>
  </si>
  <si>
    <t>Estirado en frío</t>
  </si>
  <si>
    <t>2432</t>
  </si>
  <si>
    <t>C2432</t>
  </si>
  <si>
    <t>Laminación en frío</t>
  </si>
  <si>
    <t>2433</t>
  </si>
  <si>
    <t>C2433</t>
  </si>
  <si>
    <t>Producción de perfiles en frío por conformación con plegado</t>
  </si>
  <si>
    <t>2434</t>
  </si>
  <si>
    <t>C2434</t>
  </si>
  <si>
    <t>Trefilado en frío</t>
  </si>
  <si>
    <t>244</t>
  </si>
  <si>
    <t>C244</t>
  </si>
  <si>
    <t>Producción de metales preciosos y de otros metales no férreos</t>
  </si>
  <si>
    <t>2441</t>
  </si>
  <si>
    <t>C2441</t>
  </si>
  <si>
    <t>Producción de metales preciosos</t>
  </si>
  <si>
    <t>2442</t>
  </si>
  <si>
    <t>C2442</t>
  </si>
  <si>
    <t>Producción de aluminio</t>
  </si>
  <si>
    <t>2443</t>
  </si>
  <si>
    <t>C2443</t>
  </si>
  <si>
    <t>Producción de plomo, zinc y estaño</t>
  </si>
  <si>
    <t>2444</t>
  </si>
  <si>
    <t>C2444</t>
  </si>
  <si>
    <t>Producción de cobre</t>
  </si>
  <si>
    <t>2445</t>
  </si>
  <si>
    <t>C2445</t>
  </si>
  <si>
    <t>Producción de otros metales no férreos</t>
  </si>
  <si>
    <t>2446</t>
  </si>
  <si>
    <t>C2446</t>
  </si>
  <si>
    <t>Procesamiento de combustibles nucleares</t>
  </si>
  <si>
    <t>245</t>
  </si>
  <si>
    <t>C245</t>
  </si>
  <si>
    <t>Fundición de metales</t>
  </si>
  <si>
    <t>2451</t>
  </si>
  <si>
    <t>C2451</t>
  </si>
  <si>
    <t>Fundición de hierro</t>
  </si>
  <si>
    <t>2452</t>
  </si>
  <si>
    <t>C2452</t>
  </si>
  <si>
    <t>Fundición de acero</t>
  </si>
  <si>
    <t>2453</t>
  </si>
  <si>
    <t>C2453</t>
  </si>
  <si>
    <t>Fundición de metales ligeros</t>
  </si>
  <si>
    <t>2454</t>
  </si>
  <si>
    <t>C2454</t>
  </si>
  <si>
    <t>Fundición de otros metales no férreos</t>
  </si>
  <si>
    <t>25</t>
  </si>
  <si>
    <t>C25</t>
  </si>
  <si>
    <t>Fabricación de productos metálicos, excepto maquinaria y equipo</t>
  </si>
  <si>
    <t>251</t>
  </si>
  <si>
    <t>C251</t>
  </si>
  <si>
    <t>Fabricación de elementos metálicos para la construcción</t>
  </si>
  <si>
    <t>2511</t>
  </si>
  <si>
    <t>C2511</t>
  </si>
  <si>
    <t>Fabricación de estructuras metálicas y sus componentes</t>
  </si>
  <si>
    <t>2512</t>
  </si>
  <si>
    <t>C2512</t>
  </si>
  <si>
    <t>Fabricación de carpintería metálica</t>
  </si>
  <si>
    <t>252</t>
  </si>
  <si>
    <t>C252</t>
  </si>
  <si>
    <t>Fabricación de cisternas, grandes depósitos y contenedores de metal</t>
  </si>
  <si>
    <t>2521</t>
  </si>
  <si>
    <t>C2521</t>
  </si>
  <si>
    <t>Fabricación de radiadores y calderas para calefacción central</t>
  </si>
  <si>
    <t>2529</t>
  </si>
  <si>
    <t>C2529</t>
  </si>
  <si>
    <t>Fabricación de otras cisternas, grandes depósitos y contenedores de metal</t>
  </si>
  <si>
    <t>253</t>
  </si>
  <si>
    <t>C253</t>
  </si>
  <si>
    <t>Fabricación de generadores de vapor, excepto calderas de calefacción central</t>
  </si>
  <si>
    <t>2530</t>
  </si>
  <si>
    <t>C2530</t>
  </si>
  <si>
    <t>254</t>
  </si>
  <si>
    <t>C254</t>
  </si>
  <si>
    <t>Fabricación de armas y municiones</t>
  </si>
  <si>
    <t>2540</t>
  </si>
  <si>
    <t>C2540</t>
  </si>
  <si>
    <t>255</t>
  </si>
  <si>
    <t>C255</t>
  </si>
  <si>
    <t>Forja, estampación y embutición de metales; metalurgia de polvos</t>
  </si>
  <si>
    <t>2550</t>
  </si>
  <si>
    <t>C2550</t>
  </si>
  <si>
    <t>256</t>
  </si>
  <si>
    <t>C256</t>
  </si>
  <si>
    <t>Tratamiento y revestimiento de metales; ingeniería mecánica por cuenta de terceros</t>
  </si>
  <si>
    <t>2561</t>
  </si>
  <si>
    <t>C2561</t>
  </si>
  <si>
    <t>Tratamiento y revestimiento de metales</t>
  </si>
  <si>
    <t>2562</t>
  </si>
  <si>
    <t>C2562</t>
  </si>
  <si>
    <t>Ingeniería mecánica por cuenta de terceros</t>
  </si>
  <si>
    <t>257</t>
  </si>
  <si>
    <t>C257</t>
  </si>
  <si>
    <t>Fabricación de artículos de cuchillería y cubertería, herramientas y ferretería</t>
  </si>
  <si>
    <t>2571</t>
  </si>
  <si>
    <t>C2571</t>
  </si>
  <si>
    <t>Fabricación de artículos de cuchillería y cubertería</t>
  </si>
  <si>
    <t>2572</t>
  </si>
  <si>
    <t>C2572</t>
  </si>
  <si>
    <t>Fabricación de cerraduras y herrajes</t>
  </si>
  <si>
    <t>2573</t>
  </si>
  <si>
    <t>C2573</t>
  </si>
  <si>
    <t>Fabricación de herramientas</t>
  </si>
  <si>
    <t>259</t>
  </si>
  <si>
    <t>C259</t>
  </si>
  <si>
    <t>Fabricación de otros productos metálicos</t>
  </si>
  <si>
    <t>2591</t>
  </si>
  <si>
    <t>C2591</t>
  </si>
  <si>
    <t>Fabricación de bidones y toneles de hierro o acero</t>
  </si>
  <si>
    <t>2592</t>
  </si>
  <si>
    <t>C2592</t>
  </si>
  <si>
    <t>Fabricación de envases y embalajes metálicos ligeros</t>
  </si>
  <si>
    <t>2593</t>
  </si>
  <si>
    <t>C2593</t>
  </si>
  <si>
    <t>Fabricación de productos de alambre, cadenas y muelles</t>
  </si>
  <si>
    <t>2594</t>
  </si>
  <si>
    <t>C2594</t>
  </si>
  <si>
    <t>Fabricación de pernos y productos de tornillería</t>
  </si>
  <si>
    <t>2599</t>
  </si>
  <si>
    <t>C2599</t>
  </si>
  <si>
    <t>Fabricación de otros productos metálicos n.c.o.p.</t>
  </si>
  <si>
    <t>26</t>
  </si>
  <si>
    <t>C26</t>
  </si>
  <si>
    <t>Fabricación de productos informáticos, electrónicos y ópticos</t>
  </si>
  <si>
    <t>261</t>
  </si>
  <si>
    <t>C261</t>
  </si>
  <si>
    <t>Fabricación de componentes electrónicos y circuitos impresos ensamblados</t>
  </si>
  <si>
    <t>2611</t>
  </si>
  <si>
    <t>C2611</t>
  </si>
  <si>
    <t>Fabricación de componentes electrónicos</t>
  </si>
  <si>
    <t>2612</t>
  </si>
  <si>
    <t>C2612</t>
  </si>
  <si>
    <t>Fabricación de circuitos impresos ensamblados</t>
  </si>
  <si>
    <t>262</t>
  </si>
  <si>
    <t>C262</t>
  </si>
  <si>
    <t>Fabricación de ordenadores y equipos periféricos</t>
  </si>
  <si>
    <t>2620</t>
  </si>
  <si>
    <t>C2620</t>
  </si>
  <si>
    <t>263</t>
  </si>
  <si>
    <t>C263</t>
  </si>
  <si>
    <t>Fabricación de equipos de telecomunicaciones</t>
  </si>
  <si>
    <t>2630</t>
  </si>
  <si>
    <t>C2630</t>
  </si>
  <si>
    <t>264</t>
  </si>
  <si>
    <t>C264</t>
  </si>
  <si>
    <t>Fabricación de productos electrónicos de consumo</t>
  </si>
  <si>
    <t>2640</t>
  </si>
  <si>
    <t>C2640</t>
  </si>
  <si>
    <t>265</t>
  </si>
  <si>
    <t>C265</t>
  </si>
  <si>
    <t>Fabricación de instrumentos y aparatos de medida, verificación y navegación; fabricación de relojes</t>
  </si>
  <si>
    <t>2651</t>
  </si>
  <si>
    <t>C2651</t>
  </si>
  <si>
    <t>Fabricación de instrumentos y aparatos de medida, verificación y navegación</t>
  </si>
  <si>
    <t>2652</t>
  </si>
  <si>
    <t>C2652</t>
  </si>
  <si>
    <t>Fabricación de relojes</t>
  </si>
  <si>
    <t>266</t>
  </si>
  <si>
    <t>C266</t>
  </si>
  <si>
    <t>Fabricación de equipos de radiación, electromédicos y electroterapéuticos</t>
  </si>
  <si>
    <t>2660</t>
  </si>
  <si>
    <t>C2660</t>
  </si>
  <si>
    <t>267</t>
  </si>
  <si>
    <t>C267</t>
  </si>
  <si>
    <t>Fabricación de instrumentos de óptica y equipo fotográfico</t>
  </si>
  <si>
    <t>2670</t>
  </si>
  <si>
    <t>C2670</t>
  </si>
  <si>
    <t>268</t>
  </si>
  <si>
    <t>C268</t>
  </si>
  <si>
    <t>Fabricación de soportes magnéticos y ópticos</t>
  </si>
  <si>
    <t>2680</t>
  </si>
  <si>
    <t>C2680</t>
  </si>
  <si>
    <t>27</t>
  </si>
  <si>
    <t>C27</t>
  </si>
  <si>
    <t>Fabricación de material y equipo eléctrico</t>
  </si>
  <si>
    <t>271</t>
  </si>
  <si>
    <t>C271</t>
  </si>
  <si>
    <t>Fabricación de motores, generadores y transformadores eléctricos, y de aparatos de distribución y control eléctrico</t>
  </si>
  <si>
    <t>2711</t>
  </si>
  <si>
    <t>C2711</t>
  </si>
  <si>
    <t>Fabricación de motores, generadores y transformadores eléctricos</t>
  </si>
  <si>
    <t>2712</t>
  </si>
  <si>
    <t>C2712</t>
  </si>
  <si>
    <t>Fabricación de aparatos de distribución y control eléctrico</t>
  </si>
  <si>
    <t>272</t>
  </si>
  <si>
    <t>C272</t>
  </si>
  <si>
    <t>Fabricación de pilas y acumuladores eléctricos</t>
  </si>
  <si>
    <t>2720</t>
  </si>
  <si>
    <t>C2720</t>
  </si>
  <si>
    <t>273</t>
  </si>
  <si>
    <t>C273</t>
  </si>
  <si>
    <t>Fabricación de cables y dispositivos de cableado</t>
  </si>
  <si>
    <t>2731</t>
  </si>
  <si>
    <t>C2731</t>
  </si>
  <si>
    <t>Fabricación de cables de fibra óptica</t>
  </si>
  <si>
    <t>2732</t>
  </si>
  <si>
    <t>C2732</t>
  </si>
  <si>
    <t>Fabricación de otros hilos y cables electrónicos y eléctricos</t>
  </si>
  <si>
    <t>2733</t>
  </si>
  <si>
    <t>C2733</t>
  </si>
  <si>
    <t>Fabricación de dispositivos de cableado</t>
  </si>
  <si>
    <t>274</t>
  </si>
  <si>
    <t>C274</t>
  </si>
  <si>
    <t>Fabricación de lámparas y aparatos eléctricos de iluminación</t>
  </si>
  <si>
    <t>2740</t>
  </si>
  <si>
    <t>C2740</t>
  </si>
  <si>
    <t>275</t>
  </si>
  <si>
    <t>C275</t>
  </si>
  <si>
    <t>Fabricación de aparatos domésticos</t>
  </si>
  <si>
    <t>2751</t>
  </si>
  <si>
    <t>C2751</t>
  </si>
  <si>
    <t>Fabricación de electrodomésticos</t>
  </si>
  <si>
    <t>2752</t>
  </si>
  <si>
    <t>C2752</t>
  </si>
  <si>
    <t>Fabricación de aparatos domésticos no eléctricos</t>
  </si>
  <si>
    <t>279</t>
  </si>
  <si>
    <t>C279</t>
  </si>
  <si>
    <t>Fabricación de otro material y equipo eléctrico</t>
  </si>
  <si>
    <t>2790</t>
  </si>
  <si>
    <t>C2790</t>
  </si>
  <si>
    <t>28</t>
  </si>
  <si>
    <t>C28</t>
  </si>
  <si>
    <t>Fabricación de maquinaria y equipo n.c.o.p.</t>
  </si>
  <si>
    <t>281</t>
  </si>
  <si>
    <t>C281</t>
  </si>
  <si>
    <t>Fabricación de maquinaria de uso general</t>
  </si>
  <si>
    <t>2811</t>
  </si>
  <si>
    <t>C2811</t>
  </si>
  <si>
    <t>Fabricación de motores y turbinas, excepto los destinados a aeronaves, vehículos automóviles y ciclomotores</t>
  </si>
  <si>
    <t>2812</t>
  </si>
  <si>
    <t>C2812</t>
  </si>
  <si>
    <t>Fabricación de equipos de transmisión hidráulica y neumática</t>
  </si>
  <si>
    <t>2813</t>
  </si>
  <si>
    <t>C2813</t>
  </si>
  <si>
    <t>Fabricación de otras bombas y compresores</t>
  </si>
  <si>
    <t>2814</t>
  </si>
  <si>
    <t>C2814</t>
  </si>
  <si>
    <t>Fabricación de otra grifería y válvulas</t>
  </si>
  <si>
    <t>2815</t>
  </si>
  <si>
    <t>C2815</t>
  </si>
  <si>
    <t>Fabricación de cojinetes, engranajes y órganos mecánicos de transmisión</t>
  </si>
  <si>
    <t>282</t>
  </si>
  <si>
    <t>C282</t>
  </si>
  <si>
    <t>Fabricación de otra maquinaria de uso general</t>
  </si>
  <si>
    <t>2821</t>
  </si>
  <si>
    <t>C2821</t>
  </si>
  <si>
    <t>Fabricación de hornos y quemadores</t>
  </si>
  <si>
    <t>2822</t>
  </si>
  <si>
    <t>C2822</t>
  </si>
  <si>
    <t>Fabricación de maquinaria de elevación y manipulación</t>
  </si>
  <si>
    <t>2823</t>
  </si>
  <si>
    <t>C2823</t>
  </si>
  <si>
    <t>Fabricación de máquinas y equipos de oficina, excepto equipos informáticos</t>
  </si>
  <si>
    <t>2824</t>
  </si>
  <si>
    <t>C2824</t>
  </si>
  <si>
    <t>Fabricación de herramientas eléctricas manuales</t>
  </si>
  <si>
    <t>2825</t>
  </si>
  <si>
    <t>C2825</t>
  </si>
  <si>
    <t>Fabricación de maquinaria de ventilación y refrigeración no doméstica</t>
  </si>
  <si>
    <t>2829</t>
  </si>
  <si>
    <t>C2829</t>
  </si>
  <si>
    <t>Fabricación de otra maquinaria de uso general n.c.o.p.</t>
  </si>
  <si>
    <t>283</t>
  </si>
  <si>
    <t>C283</t>
  </si>
  <si>
    <t>Fabricación de maquinaria agraria y forestal</t>
  </si>
  <si>
    <t>2830</t>
  </si>
  <si>
    <t>C2830</t>
  </si>
  <si>
    <t>284</t>
  </si>
  <si>
    <t>C284</t>
  </si>
  <si>
    <t>Fabricación de máquinas herramienta para trabajar el metal y otras máquinas herramienta</t>
  </si>
  <si>
    <t>2841</t>
  </si>
  <si>
    <t>C2841</t>
  </si>
  <si>
    <t>Fabricación de máquinas herramienta para trabajar el metal</t>
  </si>
  <si>
    <t>2849</t>
  </si>
  <si>
    <t>C2849</t>
  </si>
  <si>
    <t>Fabricación de otras máquinas herramienta</t>
  </si>
  <si>
    <t>289</t>
  </si>
  <si>
    <t>C289</t>
  </si>
  <si>
    <t>Fabricación de otra maquinaria para usos específicos</t>
  </si>
  <si>
    <t>2891</t>
  </si>
  <si>
    <t>C2891</t>
  </si>
  <si>
    <t>Fabricación de maquinaria para la industria metalúrgica</t>
  </si>
  <si>
    <t>2892</t>
  </si>
  <si>
    <t>C2892</t>
  </si>
  <si>
    <t>Fabricación de maquinaria para las industrias extractivas y de la construcción</t>
  </si>
  <si>
    <t>2893</t>
  </si>
  <si>
    <t>C2893</t>
  </si>
  <si>
    <t>Fabricación de maquinaria para la industria de la alimentación, bebidas y tabaco</t>
  </si>
  <si>
    <t>2894</t>
  </si>
  <si>
    <t>C2894</t>
  </si>
  <si>
    <t>Fabricación de maquinaria para las industrias textil, de la confección y del cuero</t>
  </si>
  <si>
    <t>2895</t>
  </si>
  <si>
    <t>C2895</t>
  </si>
  <si>
    <t>Fabricación de maquinaria para la industria del papel y del cartón</t>
  </si>
  <si>
    <t>2896</t>
  </si>
  <si>
    <t>C2896</t>
  </si>
  <si>
    <t>Fabricación de maquinaria para la industria del plástico y el caucho</t>
  </si>
  <si>
    <t>2899</t>
  </si>
  <si>
    <t>C2899</t>
  </si>
  <si>
    <t>Fabricación de otra maquinaria para usos específicos n.c.o.p.</t>
  </si>
  <si>
    <t>29</t>
  </si>
  <si>
    <t>C29</t>
  </si>
  <si>
    <t>Fabricación de vehículos de motor, remolques y semirremolques</t>
  </si>
  <si>
    <t>291</t>
  </si>
  <si>
    <t>C291</t>
  </si>
  <si>
    <t>Fabricación de vehículos de motor</t>
  </si>
  <si>
    <t>2910</t>
  </si>
  <si>
    <t>C2910</t>
  </si>
  <si>
    <t>292</t>
  </si>
  <si>
    <t>C292</t>
  </si>
  <si>
    <t>Fabricación de carrocerías para vehículos de motor; fabricación de remolques y semirremolques</t>
  </si>
  <si>
    <t>2920</t>
  </si>
  <si>
    <t>C2920</t>
  </si>
  <si>
    <t>293</t>
  </si>
  <si>
    <t>C293</t>
  </si>
  <si>
    <t>Fabricación de componentes, piezas y accesorios para vehículos de motor</t>
  </si>
  <si>
    <t>2931</t>
  </si>
  <si>
    <t>C2931</t>
  </si>
  <si>
    <t>Fabricación de equipos eléctricos y electrónicos para vehículos de motor</t>
  </si>
  <si>
    <t>2932</t>
  </si>
  <si>
    <t>C2932</t>
  </si>
  <si>
    <t>Fabricación de otros componentes, piezas y accesorios para vehículos de motor</t>
  </si>
  <si>
    <t>30</t>
  </si>
  <si>
    <t>C30</t>
  </si>
  <si>
    <t>Fabricación de otro material de transporte</t>
  </si>
  <si>
    <t>301</t>
  </si>
  <si>
    <t>C301</t>
  </si>
  <si>
    <t>Construcción naval</t>
  </si>
  <si>
    <t>3011</t>
  </si>
  <si>
    <t>C3011</t>
  </si>
  <si>
    <t>Construcción de barcos y estructuras flotantes</t>
  </si>
  <si>
    <t>3012</t>
  </si>
  <si>
    <t>C3012</t>
  </si>
  <si>
    <t>Construcción de embarcaciones de recreo y deporte</t>
  </si>
  <si>
    <t>302</t>
  </si>
  <si>
    <t>C302</t>
  </si>
  <si>
    <t>Fabricación de locomotoras y material ferroviario</t>
  </si>
  <si>
    <t>3020</t>
  </si>
  <si>
    <t>C3020</t>
  </si>
  <si>
    <t>303</t>
  </si>
  <si>
    <t>C303</t>
  </si>
  <si>
    <t>Construcción aeronáutica y espacial y su maquinaria</t>
  </si>
  <si>
    <t>3030</t>
  </si>
  <si>
    <t>C3030</t>
  </si>
  <si>
    <t>304</t>
  </si>
  <si>
    <t>C304</t>
  </si>
  <si>
    <t>Fabricación de vehículos militares de combate</t>
  </si>
  <si>
    <t>3040</t>
  </si>
  <si>
    <t>C3040</t>
  </si>
  <si>
    <t>309</t>
  </si>
  <si>
    <t>C309</t>
  </si>
  <si>
    <t>Fabricación de otro material de transporte n.c.o.p.</t>
  </si>
  <si>
    <t>3091</t>
  </si>
  <si>
    <t>C3091</t>
  </si>
  <si>
    <t>Fabricación de motocicletas</t>
  </si>
  <si>
    <t>3092</t>
  </si>
  <si>
    <t>C3092</t>
  </si>
  <si>
    <t>Fabricación de bicicletas y de vehículos para personas con discapacidad</t>
  </si>
  <si>
    <t>3099</t>
  </si>
  <si>
    <t>C3099</t>
  </si>
  <si>
    <t>31</t>
  </si>
  <si>
    <t>C31</t>
  </si>
  <si>
    <t>Fabricación de muebles</t>
  </si>
  <si>
    <t>310</t>
  </si>
  <si>
    <t>C310</t>
  </si>
  <si>
    <t>3101</t>
  </si>
  <si>
    <t>C3101</t>
  </si>
  <si>
    <t>Fabricación de muebles de oficina y de establecimientos comerciales</t>
  </si>
  <si>
    <t>3102</t>
  </si>
  <si>
    <t>C3102</t>
  </si>
  <si>
    <t>Fabricación de muebles de cocina</t>
  </si>
  <si>
    <t>3103</t>
  </si>
  <si>
    <t>C3103</t>
  </si>
  <si>
    <t>Fabricación de colchones</t>
  </si>
  <si>
    <t>3109</t>
  </si>
  <si>
    <t>C3109</t>
  </si>
  <si>
    <t>Fabricación de otros muebles</t>
  </si>
  <si>
    <t>32</t>
  </si>
  <si>
    <t>C32</t>
  </si>
  <si>
    <t>Otras industrias manufactureras</t>
  </si>
  <si>
    <t>321</t>
  </si>
  <si>
    <t>C321</t>
  </si>
  <si>
    <t>Fabricación de artículos de joyería, bisutería y similares</t>
  </si>
  <si>
    <t>3211</t>
  </si>
  <si>
    <t>C3211</t>
  </si>
  <si>
    <t>Fabricación de monedas</t>
  </si>
  <si>
    <t>3212</t>
  </si>
  <si>
    <t>C3212</t>
  </si>
  <si>
    <t>Fabricación de artículos de joyería y artículos similares</t>
  </si>
  <si>
    <t>3213</t>
  </si>
  <si>
    <t>C3213</t>
  </si>
  <si>
    <t>Fabricación de artículos de bisutería y artículos similares</t>
  </si>
  <si>
    <t>322</t>
  </si>
  <si>
    <t>C322</t>
  </si>
  <si>
    <t>Fabricación de instrumentos musicales</t>
  </si>
  <si>
    <t>3220</t>
  </si>
  <si>
    <t>C3220</t>
  </si>
  <si>
    <t>323</t>
  </si>
  <si>
    <t>C323</t>
  </si>
  <si>
    <t>Fabricación de artículos de deporte</t>
  </si>
  <si>
    <t>3230</t>
  </si>
  <si>
    <t>C3230</t>
  </si>
  <si>
    <t>324</t>
  </si>
  <si>
    <t>C324</t>
  </si>
  <si>
    <t>Fabricación de juegos y juguetes</t>
  </si>
  <si>
    <t>3240</t>
  </si>
  <si>
    <t>C3240</t>
  </si>
  <si>
    <t>325</t>
  </si>
  <si>
    <t>C325</t>
  </si>
  <si>
    <t>Fabricación de instrumentos y suministros médicos y odontológicos</t>
  </si>
  <si>
    <t>3250</t>
  </si>
  <si>
    <t>C3250</t>
  </si>
  <si>
    <t>329</t>
  </si>
  <si>
    <t>C329</t>
  </si>
  <si>
    <t>Industrias manufactureras n.c.o.p.</t>
  </si>
  <si>
    <t>3291</t>
  </si>
  <si>
    <t>C3291</t>
  </si>
  <si>
    <t>Fabricación de escobas, brochas y cepillos</t>
  </si>
  <si>
    <t>3299</t>
  </si>
  <si>
    <t>C3299</t>
  </si>
  <si>
    <t>Otras industrias manufactureras n.c.o.p.</t>
  </si>
  <si>
    <t>33</t>
  </si>
  <si>
    <t>C33</t>
  </si>
  <si>
    <t>Reparación e instalación de maquinaria y equipo</t>
  </si>
  <si>
    <t>331</t>
  </si>
  <si>
    <t>C331</t>
  </si>
  <si>
    <t>Reparación de productos metálicos, maquinaria y equipo</t>
  </si>
  <si>
    <t>3311</t>
  </si>
  <si>
    <t>C3311</t>
  </si>
  <si>
    <t>Reparación de productos metálicos</t>
  </si>
  <si>
    <t>3312</t>
  </si>
  <si>
    <t>C3312</t>
  </si>
  <si>
    <t>Reparación de maquinaria</t>
  </si>
  <si>
    <t>3313</t>
  </si>
  <si>
    <t>C3313</t>
  </si>
  <si>
    <t>Reparación de equipos electrónicos y ópticos</t>
  </si>
  <si>
    <t>3314</t>
  </si>
  <si>
    <t>C3314</t>
  </si>
  <si>
    <t>Reparación de equipos eléctricos</t>
  </si>
  <si>
    <t>3315</t>
  </si>
  <si>
    <t>C3315</t>
  </si>
  <si>
    <t>Reparación y mantenimiento naval</t>
  </si>
  <si>
    <t>3316</t>
  </si>
  <si>
    <t>C3316</t>
  </si>
  <si>
    <t>Reparación y mantenimiento aeronáutico y espacial</t>
  </si>
  <si>
    <t>3317</t>
  </si>
  <si>
    <t>C3317</t>
  </si>
  <si>
    <t>Reparación y mantenimiento de otro material de transporte</t>
  </si>
  <si>
    <t>3319</t>
  </si>
  <si>
    <t>C3319</t>
  </si>
  <si>
    <t>Reparación de otros equipos</t>
  </si>
  <si>
    <t>332</t>
  </si>
  <si>
    <t>C332</t>
  </si>
  <si>
    <t>Instalación de máquinas y equipos industriales</t>
  </si>
  <si>
    <t>3320</t>
  </si>
  <si>
    <t>C3320</t>
  </si>
  <si>
    <t>Suministro de energía eléctrica, gas, vapor y aire acondicionado</t>
  </si>
  <si>
    <t>35</t>
  </si>
  <si>
    <t>D35</t>
  </si>
  <si>
    <t>351</t>
  </si>
  <si>
    <t>D351</t>
  </si>
  <si>
    <t>Producción, transporte y distribución de energía eléctrica</t>
  </si>
  <si>
    <t>3512</t>
  </si>
  <si>
    <t>D3512</t>
  </si>
  <si>
    <t>Transporte de energía eléctrica</t>
  </si>
  <si>
    <t>3513</t>
  </si>
  <si>
    <t>D3513</t>
  </si>
  <si>
    <t>Distribución de energía eléctrica</t>
  </si>
  <si>
    <t>3514</t>
  </si>
  <si>
    <t>D3514</t>
  </si>
  <si>
    <t>Comercio de energía eléctrica</t>
  </si>
  <si>
    <t>3515</t>
  </si>
  <si>
    <t>D3515</t>
  </si>
  <si>
    <t>Producción de energía hidroeléctrica</t>
  </si>
  <si>
    <t>3516</t>
  </si>
  <si>
    <t>D3516</t>
  </si>
  <si>
    <t>Producción de energía eléctrica de origen térmico convencional</t>
  </si>
  <si>
    <t>3517</t>
  </si>
  <si>
    <t>D3517</t>
  </si>
  <si>
    <t>Producción de energía eléctrica de origen nuclear</t>
  </si>
  <si>
    <t>3518</t>
  </si>
  <si>
    <t>D3518</t>
  </si>
  <si>
    <t>Producción de energía eléctrica de origen eólico</t>
  </si>
  <si>
    <t>3519</t>
  </si>
  <si>
    <t>D3519</t>
  </si>
  <si>
    <t>Producción de energía eléctrica de otros tipos</t>
  </si>
  <si>
    <t>352</t>
  </si>
  <si>
    <t>D352</t>
  </si>
  <si>
    <t>Producción de gas; distribución por tubería de combustibles gaseosos</t>
  </si>
  <si>
    <t>3521</t>
  </si>
  <si>
    <t>D3521</t>
  </si>
  <si>
    <t>Producción de gas</t>
  </si>
  <si>
    <t>3522</t>
  </si>
  <si>
    <t>D3522</t>
  </si>
  <si>
    <t>Distribución por tubería de combustibles gaseosos</t>
  </si>
  <si>
    <t>3523</t>
  </si>
  <si>
    <t>D3523</t>
  </si>
  <si>
    <t>Comercio de gas por tubería</t>
  </si>
  <si>
    <t>353</t>
  </si>
  <si>
    <t>D353</t>
  </si>
  <si>
    <t>Suministro de vapor y aire acondicionado</t>
  </si>
  <si>
    <t>3530</t>
  </si>
  <si>
    <t>D3530</t>
  </si>
  <si>
    <t>Suministro de agua, actividades de saneamiento, gestión de residuos y descontaminación</t>
  </si>
  <si>
    <t>36</t>
  </si>
  <si>
    <t>E36</t>
  </si>
  <si>
    <t>Captación, depuración y distribución de agua</t>
  </si>
  <si>
    <t>360</t>
  </si>
  <si>
    <t>E360</t>
  </si>
  <si>
    <t>3600</t>
  </si>
  <si>
    <t>E3600</t>
  </si>
  <si>
    <t>37</t>
  </si>
  <si>
    <t>E37</t>
  </si>
  <si>
    <t>Recogida y tratamiento de aguas residuales</t>
  </si>
  <si>
    <t>370</t>
  </si>
  <si>
    <t>E370</t>
  </si>
  <si>
    <t>3700</t>
  </si>
  <si>
    <t>E3700</t>
  </si>
  <si>
    <t>38</t>
  </si>
  <si>
    <t>E38</t>
  </si>
  <si>
    <t>Recogida, tratamiento y eliminación de residuos; valorización</t>
  </si>
  <si>
    <t>381</t>
  </si>
  <si>
    <t>E381</t>
  </si>
  <si>
    <t>Recogida de residuos</t>
  </si>
  <si>
    <t>3811</t>
  </si>
  <si>
    <t>E3811</t>
  </si>
  <si>
    <t>Recogida de residuos no peligrosos</t>
  </si>
  <si>
    <t>3812</t>
  </si>
  <si>
    <t>E3812</t>
  </si>
  <si>
    <t>Recogida de residuos peligrosos</t>
  </si>
  <si>
    <t>382</t>
  </si>
  <si>
    <t>E382</t>
  </si>
  <si>
    <t>Tratamiento y eliminación de residuos</t>
  </si>
  <si>
    <t>3821</t>
  </si>
  <si>
    <t>E3821</t>
  </si>
  <si>
    <t>Tratamiento y eliminación de residuos no peligrosos</t>
  </si>
  <si>
    <t>3822</t>
  </si>
  <si>
    <t>E3822</t>
  </si>
  <si>
    <t>Tratamiento y eliminación de residuos peligrosos</t>
  </si>
  <si>
    <t>383</t>
  </si>
  <si>
    <t>E383</t>
  </si>
  <si>
    <t>Valorización</t>
  </si>
  <si>
    <t>3831</t>
  </si>
  <si>
    <t>E3831</t>
  </si>
  <si>
    <t>Separación y clasificación de materiales</t>
  </si>
  <si>
    <t>3832</t>
  </si>
  <si>
    <t>E3832</t>
  </si>
  <si>
    <t>Valorización de materiales ya clasificados</t>
  </si>
  <si>
    <t>39</t>
  </si>
  <si>
    <t>E39</t>
  </si>
  <si>
    <t>Actividades de descontaminación y otros servicios de gestión de residuos</t>
  </si>
  <si>
    <t>390</t>
  </si>
  <si>
    <t>E390</t>
  </si>
  <si>
    <t>3900</t>
  </si>
  <si>
    <t>E3900</t>
  </si>
  <si>
    <t>Construcción</t>
  </si>
  <si>
    <t>41</t>
  </si>
  <si>
    <t>F41</t>
  </si>
  <si>
    <t>Construcción de edificios</t>
  </si>
  <si>
    <t>411</t>
  </si>
  <si>
    <t>F411</t>
  </si>
  <si>
    <t>Promoción inmobiliaria</t>
  </si>
  <si>
    <t>4110</t>
  </si>
  <si>
    <t>F4110</t>
  </si>
  <si>
    <t>412</t>
  </si>
  <si>
    <t>F412</t>
  </si>
  <si>
    <t>4121</t>
  </si>
  <si>
    <t>F4121</t>
  </si>
  <si>
    <t>Construcción de edificios residenciales</t>
  </si>
  <si>
    <t>4122</t>
  </si>
  <si>
    <t>F4122</t>
  </si>
  <si>
    <t>Construcción de edificios no residenciales</t>
  </si>
  <si>
    <t>42</t>
  </si>
  <si>
    <t>F42</t>
  </si>
  <si>
    <t>Ingeniería civil</t>
  </si>
  <si>
    <t>421</t>
  </si>
  <si>
    <t>F421</t>
  </si>
  <si>
    <t>Construcción de carreteras y vías férreas, puentes y túneles</t>
  </si>
  <si>
    <t>4211</t>
  </si>
  <si>
    <t>F4211</t>
  </si>
  <si>
    <t>Construcción de carreteras y autopistas</t>
  </si>
  <si>
    <t>4212</t>
  </si>
  <si>
    <t>F4212</t>
  </si>
  <si>
    <t>Construcción de vías férreas de superficie y subterráneas</t>
  </si>
  <si>
    <t>4213</t>
  </si>
  <si>
    <t>F4213</t>
  </si>
  <si>
    <t>Construcción de puentes y túneles</t>
  </si>
  <si>
    <t>422</t>
  </si>
  <si>
    <t>F422</t>
  </si>
  <si>
    <t>Construcción de redes</t>
  </si>
  <si>
    <t>4221</t>
  </si>
  <si>
    <t>F4221</t>
  </si>
  <si>
    <t>Construcción de redes para fluidos</t>
  </si>
  <si>
    <t>4222</t>
  </si>
  <si>
    <t>F4222</t>
  </si>
  <si>
    <t>Construcción de redes eléctricas y de telecomunicaciones</t>
  </si>
  <si>
    <t>429</t>
  </si>
  <si>
    <t>F429</t>
  </si>
  <si>
    <t>Construcción de otros proyectos de ingeniería civil</t>
  </si>
  <si>
    <t>4291</t>
  </si>
  <si>
    <t>F4291</t>
  </si>
  <si>
    <t>Obras hidráulicas</t>
  </si>
  <si>
    <t>4299</t>
  </si>
  <si>
    <t>F4299</t>
  </si>
  <si>
    <t>Construcción de otros proyectos de ingeniería civil n.c.o.p.</t>
  </si>
  <si>
    <t>43</t>
  </si>
  <si>
    <t>F43</t>
  </si>
  <si>
    <t>Actividades de construcción especializada</t>
  </si>
  <si>
    <t>431</t>
  </si>
  <si>
    <t>F431</t>
  </si>
  <si>
    <t>Demolición y preparación de terrenos</t>
  </si>
  <si>
    <t>4311</t>
  </si>
  <si>
    <t>F4311</t>
  </si>
  <si>
    <t>Demolición</t>
  </si>
  <si>
    <t>4312</t>
  </si>
  <si>
    <t>F4312</t>
  </si>
  <si>
    <t>Preparación de terrenos</t>
  </si>
  <si>
    <t>4313</t>
  </si>
  <si>
    <t>F4313</t>
  </si>
  <si>
    <t>Perforaciones y sondeos</t>
  </si>
  <si>
    <t>432</t>
  </si>
  <si>
    <t>F432</t>
  </si>
  <si>
    <t>Instalaciones eléctricas, de fontanería y otras instalaciones en obras de construcción</t>
  </si>
  <si>
    <t>4321</t>
  </si>
  <si>
    <t>F4321</t>
  </si>
  <si>
    <t>Instalaciones eléctricas</t>
  </si>
  <si>
    <t>4322</t>
  </si>
  <si>
    <t>F4322</t>
  </si>
  <si>
    <t>Fontanería, instalaciones de sistemas de calefacción y aire acondicionado</t>
  </si>
  <si>
    <t>4329</t>
  </si>
  <si>
    <t>F4329</t>
  </si>
  <si>
    <t>Otras instalaciones en obras de construcción</t>
  </si>
  <si>
    <t>433</t>
  </si>
  <si>
    <t>F433</t>
  </si>
  <si>
    <t>Acabado de edificios</t>
  </si>
  <si>
    <t>4331</t>
  </si>
  <si>
    <t>F4331</t>
  </si>
  <si>
    <t>Revocamiento</t>
  </si>
  <si>
    <t>4332</t>
  </si>
  <si>
    <t>F4332</t>
  </si>
  <si>
    <t>Instalación de carpintería</t>
  </si>
  <si>
    <t>4333</t>
  </si>
  <si>
    <t>F4333</t>
  </si>
  <si>
    <t>Revestimiento de suelos y paredes</t>
  </si>
  <si>
    <t>4334</t>
  </si>
  <si>
    <t>F4334</t>
  </si>
  <si>
    <t>Pintura y acristalamiento</t>
  </si>
  <si>
    <t>4339</t>
  </si>
  <si>
    <t>F4339</t>
  </si>
  <si>
    <t>Otro acabado de edificios</t>
  </si>
  <si>
    <t>439</t>
  </si>
  <si>
    <t>F439</t>
  </si>
  <si>
    <t>Otras actividades de construcción especializada</t>
  </si>
  <si>
    <t>4391</t>
  </si>
  <si>
    <t>F4391</t>
  </si>
  <si>
    <t>Construcción de cubiertas</t>
  </si>
  <si>
    <t>4399</t>
  </si>
  <si>
    <t>F4399</t>
  </si>
  <si>
    <t>Otras actividades de construcción especializada n.c.o.p.</t>
  </si>
  <si>
    <t>Comercio al por mayor y al por menor; reparación de vehículos de motor y motocicletas</t>
  </si>
  <si>
    <t>45</t>
  </si>
  <si>
    <t>G45</t>
  </si>
  <si>
    <t>Venta y reparación de vehículos de motor y motocicletas</t>
  </si>
  <si>
    <t>451</t>
  </si>
  <si>
    <t>G451</t>
  </si>
  <si>
    <t>Venta de vehículos de motor</t>
  </si>
  <si>
    <t>4511</t>
  </si>
  <si>
    <t>G4511</t>
  </si>
  <si>
    <t>Venta de automóviles y vehículos de motor ligeros</t>
  </si>
  <si>
    <t>4519</t>
  </si>
  <si>
    <t>G4519</t>
  </si>
  <si>
    <t>Venta de otros vehículos de motor</t>
  </si>
  <si>
    <t>452</t>
  </si>
  <si>
    <t>G452</t>
  </si>
  <si>
    <t>Mantenimiento y reparación de vehículos de motor</t>
  </si>
  <si>
    <t>4520</t>
  </si>
  <si>
    <t>G4520</t>
  </si>
  <si>
    <t>453</t>
  </si>
  <si>
    <t>G453</t>
  </si>
  <si>
    <t>Comercio de repuestos y accesorios de vehículos de motor</t>
  </si>
  <si>
    <t>4531</t>
  </si>
  <si>
    <t>G4531</t>
  </si>
  <si>
    <t>Comercio al por mayor de repuestos y accesorios de vehículos de motor</t>
  </si>
  <si>
    <t>4532</t>
  </si>
  <si>
    <t>G4532</t>
  </si>
  <si>
    <t>Comercio al por menor de repuestos y accesorios de vehículos de motor</t>
  </si>
  <si>
    <t>454</t>
  </si>
  <si>
    <t>G454</t>
  </si>
  <si>
    <t>Venta, mantenimiento y reparación de motocicletas y de sus repuestos y accesorios</t>
  </si>
  <si>
    <t>4540</t>
  </si>
  <si>
    <t>G4540</t>
  </si>
  <si>
    <t>46</t>
  </si>
  <si>
    <t>G46</t>
  </si>
  <si>
    <t>Comercio al por mayor e intermediarios del comercio, excepto de vehículos de motor y motocicletas</t>
  </si>
  <si>
    <t>461</t>
  </si>
  <si>
    <t>G461</t>
  </si>
  <si>
    <t>Intermediarios del comercio</t>
  </si>
  <si>
    <t>4611</t>
  </si>
  <si>
    <t>G4611</t>
  </si>
  <si>
    <t>Intermediarios del comercio de materias primas agrarias, animales vivos, materias primas textiles y productos semielaborados</t>
  </si>
  <si>
    <t>4612</t>
  </si>
  <si>
    <t>G4612</t>
  </si>
  <si>
    <t>Intermediarios del comercio de combustibles, minerales, metales y productos químicos industriales</t>
  </si>
  <si>
    <t>4613</t>
  </si>
  <si>
    <t>G4613</t>
  </si>
  <si>
    <t>Intermediarios del comercio de la madera y materiales de construcción</t>
  </si>
  <si>
    <t>4614</t>
  </si>
  <si>
    <t>G4614</t>
  </si>
  <si>
    <t>Intermediarios del comercio de maquinaria, equipo industrial, embarcaciones y aeronaves</t>
  </si>
  <si>
    <t>4615</t>
  </si>
  <si>
    <t>G4615</t>
  </si>
  <si>
    <t>Intermediarios del comercio de muebles, artículos para el hogar y ferretería</t>
  </si>
  <si>
    <t>4616</t>
  </si>
  <si>
    <t>G4616</t>
  </si>
  <si>
    <t>Intermediarios del comercio de textiles, prendas de vestir, peletería, calzado y artículos de cuero</t>
  </si>
  <si>
    <t>4617</t>
  </si>
  <si>
    <t>G4617</t>
  </si>
  <si>
    <t>Intermediarios del comercio de productos alimenticios, bebidas y tabaco</t>
  </si>
  <si>
    <t>4618</t>
  </si>
  <si>
    <t>G4618</t>
  </si>
  <si>
    <t>Intermediarios del comercio especializados en la venta de otros productos específicos</t>
  </si>
  <si>
    <t>4619</t>
  </si>
  <si>
    <t>G4619</t>
  </si>
  <si>
    <t>Intermediarios del comercio de productos diversos</t>
  </si>
  <si>
    <t>462</t>
  </si>
  <si>
    <t>G462</t>
  </si>
  <si>
    <t>Comercio al por mayor de materias primas agrarias y de animales vivos</t>
  </si>
  <si>
    <t>4621</t>
  </si>
  <si>
    <t>G4621</t>
  </si>
  <si>
    <t>Comercio al por mayor de cereales, tabaco en rama, simientes y alimentos para animales</t>
  </si>
  <si>
    <t>4622</t>
  </si>
  <si>
    <t>G4622</t>
  </si>
  <si>
    <t>Comercio al por mayor de flores y plantas</t>
  </si>
  <si>
    <t>4623</t>
  </si>
  <si>
    <t>G4623</t>
  </si>
  <si>
    <t>Comercio al por mayor de animales vivos</t>
  </si>
  <si>
    <t>4624</t>
  </si>
  <si>
    <t>G4624</t>
  </si>
  <si>
    <t>Comercio al por mayor de cueros y pieles</t>
  </si>
  <si>
    <t>463</t>
  </si>
  <si>
    <t>G463</t>
  </si>
  <si>
    <t>Comercio al por mayor de productos alimenticios, bebidas y tabaco</t>
  </si>
  <si>
    <t>4631</t>
  </si>
  <si>
    <t>G4631</t>
  </si>
  <si>
    <t>Comercio al por mayor de frutas y hortalizas</t>
  </si>
  <si>
    <t>4632</t>
  </si>
  <si>
    <t>G4632</t>
  </si>
  <si>
    <t>Comercio al por mayor de carne y productos cárnicos</t>
  </si>
  <si>
    <t>4633</t>
  </si>
  <si>
    <t>G4633</t>
  </si>
  <si>
    <t>Comercio al por mayor de productos lácteos, huevos, aceites y grasas comestibles</t>
  </si>
  <si>
    <t>4634</t>
  </si>
  <si>
    <t>G4634</t>
  </si>
  <si>
    <t>Comercio al por mayor de bebidas</t>
  </si>
  <si>
    <t>4635</t>
  </si>
  <si>
    <t>G4635</t>
  </si>
  <si>
    <t>Comercio al por mayor de productos del tabaco</t>
  </si>
  <si>
    <t>4636</t>
  </si>
  <si>
    <t>G4636</t>
  </si>
  <si>
    <t>Comercio al por mayor de azúcar, chocolate y confitería</t>
  </si>
  <si>
    <t>4637</t>
  </si>
  <si>
    <t>G4637</t>
  </si>
  <si>
    <t>Comercio al por mayor de café, té, cacao y especias</t>
  </si>
  <si>
    <t>4638</t>
  </si>
  <si>
    <t>G4638</t>
  </si>
  <si>
    <t>Comercio al por mayor de pescados y mariscos y otros productos alimenticios</t>
  </si>
  <si>
    <t>4639</t>
  </si>
  <si>
    <t>G4639</t>
  </si>
  <si>
    <t>Comercio al por mayor, no especializado, de productos alimenticios, bebidas y tabaco</t>
  </si>
  <si>
    <t>464</t>
  </si>
  <si>
    <t>G464</t>
  </si>
  <si>
    <t>Comercio al por mayor de artículos de uso doméstico</t>
  </si>
  <si>
    <t>4641</t>
  </si>
  <si>
    <t>G4641</t>
  </si>
  <si>
    <t>Comercio al por mayor de textiles</t>
  </si>
  <si>
    <t>4642</t>
  </si>
  <si>
    <t>G4642</t>
  </si>
  <si>
    <t>Comercio al por mayor de prendas de vestir y calzado</t>
  </si>
  <si>
    <t>4643</t>
  </si>
  <si>
    <t>G4643</t>
  </si>
  <si>
    <t>Comercio al por mayor de aparatos electrodomésticos</t>
  </si>
  <si>
    <t>4644</t>
  </si>
  <si>
    <t>G4644</t>
  </si>
  <si>
    <t>Comercio al por mayor de porcelana, cristalería y artículos de limpieza</t>
  </si>
  <si>
    <t>4645</t>
  </si>
  <si>
    <t>G4645</t>
  </si>
  <si>
    <t>Comercio al por mayor de productos perfumería y cosmética</t>
  </si>
  <si>
    <t>4646</t>
  </si>
  <si>
    <t>G4646</t>
  </si>
  <si>
    <t>Comercio al por mayor de productos farmacéuticos</t>
  </si>
  <si>
    <t>4647</t>
  </si>
  <si>
    <t>G4647</t>
  </si>
  <si>
    <t>Comercio al por mayor de muebles, alfombras y aparatos de iluminación</t>
  </si>
  <si>
    <t>4648</t>
  </si>
  <si>
    <t>G4648</t>
  </si>
  <si>
    <t>Comercio al por mayor de artículos de relojería y joyería</t>
  </si>
  <si>
    <t>4649</t>
  </si>
  <si>
    <t>G4649</t>
  </si>
  <si>
    <t>Comercio al por mayor de otros artículos de uso doméstico</t>
  </si>
  <si>
    <t>465</t>
  </si>
  <si>
    <t>G465</t>
  </si>
  <si>
    <t>Comercio al por mayor de equipos para las tecnologías de la información y las comunicaciones</t>
  </si>
  <si>
    <t>4651</t>
  </si>
  <si>
    <t>G4651</t>
  </si>
  <si>
    <t>Comercio al por mayor de ordenadores, equipos periféricos y programas informáticos</t>
  </si>
  <si>
    <t>4652</t>
  </si>
  <si>
    <t>G4652</t>
  </si>
  <si>
    <t>Comercio al por mayor de equipos electrónicos y de telecomunicaciones y sus componentes</t>
  </si>
  <si>
    <t>466</t>
  </si>
  <si>
    <t>G466</t>
  </si>
  <si>
    <t>Comercio al por mayor de otra maquinaria, equipos y suministros</t>
  </si>
  <si>
    <t>4661</t>
  </si>
  <si>
    <t>G4661</t>
  </si>
  <si>
    <t>Comercio al por mayor de maquinaria, equipos y suministros agrícolas</t>
  </si>
  <si>
    <t>4662</t>
  </si>
  <si>
    <t>G4662</t>
  </si>
  <si>
    <t>Comercio al por mayor de máquinas herramienta</t>
  </si>
  <si>
    <t>4663</t>
  </si>
  <si>
    <t>G4663</t>
  </si>
  <si>
    <t>Comercio al por mayor de maquinaria para la minería, la construcción y la ingeniería civil</t>
  </si>
  <si>
    <t>4664</t>
  </si>
  <si>
    <t>G4664</t>
  </si>
  <si>
    <t>Comercio al por mayor de maquinaria para la industria textil y de máquinas de coser y tricotar</t>
  </si>
  <si>
    <t>4665</t>
  </si>
  <si>
    <t>G4665</t>
  </si>
  <si>
    <t>Comercio al por mayor de muebles de oficina</t>
  </si>
  <si>
    <t>4666</t>
  </si>
  <si>
    <t>G4666</t>
  </si>
  <si>
    <t>Comercio al por mayor de otra maquinaria y equipo de oficina</t>
  </si>
  <si>
    <t>4669</t>
  </si>
  <si>
    <t>G4669</t>
  </si>
  <si>
    <t>Comercio al por mayor de otra maquinaria y equipo</t>
  </si>
  <si>
    <t>467</t>
  </si>
  <si>
    <t>G467</t>
  </si>
  <si>
    <t>Otro comercio al por mayor especializado</t>
  </si>
  <si>
    <t>4671</t>
  </si>
  <si>
    <t>G4671</t>
  </si>
  <si>
    <t>Comercio al por mayor de combustibles sólidos, líquidos y gaseosos, y productos similares</t>
  </si>
  <si>
    <t>4672</t>
  </si>
  <si>
    <t>G4672</t>
  </si>
  <si>
    <t>Comercio al por mayor de metales y minerales metálicos</t>
  </si>
  <si>
    <t>4673</t>
  </si>
  <si>
    <t>G4673</t>
  </si>
  <si>
    <t>Comercio al por mayor de madera, materiales de construcción y aparatos sanitarios</t>
  </si>
  <si>
    <t>4674</t>
  </si>
  <si>
    <t>G4674</t>
  </si>
  <si>
    <t>Comercio al por mayor de ferretería, fontanería y calefacción</t>
  </si>
  <si>
    <t>4675</t>
  </si>
  <si>
    <t>G4675</t>
  </si>
  <si>
    <t>Comercio al por mayor de productos químicos</t>
  </si>
  <si>
    <t>4676</t>
  </si>
  <si>
    <t>G4676</t>
  </si>
  <si>
    <t>Comercio al por mayor de otros productos semielaborados</t>
  </si>
  <si>
    <t>4677</t>
  </si>
  <si>
    <t>G4677</t>
  </si>
  <si>
    <t>Comercio al por mayor de chatarra y productos de desecho</t>
  </si>
  <si>
    <t>469</t>
  </si>
  <si>
    <t>G469</t>
  </si>
  <si>
    <t>Comercio al por mayor no especializado</t>
  </si>
  <si>
    <t>4690</t>
  </si>
  <si>
    <t>G4690</t>
  </si>
  <si>
    <t>47</t>
  </si>
  <si>
    <t>G47</t>
  </si>
  <si>
    <t>Comercio al por menor, excepto de vehículos de motor y motocicletas</t>
  </si>
  <si>
    <t>471</t>
  </si>
  <si>
    <t>G471</t>
  </si>
  <si>
    <t>Comercio al por menor en establecimientos no especializados</t>
  </si>
  <si>
    <t>4711</t>
  </si>
  <si>
    <t>G4711</t>
  </si>
  <si>
    <t>Comercio al por menor en establecimientos no especializados, con predominio en productos alimenticios, bebidas y tabaco</t>
  </si>
  <si>
    <t>4719</t>
  </si>
  <si>
    <t>G4719</t>
  </si>
  <si>
    <t>Otro comercio al por menor en establecimientos no especializados</t>
  </si>
  <si>
    <t>472</t>
  </si>
  <si>
    <t>G472</t>
  </si>
  <si>
    <t>Comercio al por menor de productos alimenticios, bebidas y tabaco en establecimientos especializados</t>
  </si>
  <si>
    <t>4721</t>
  </si>
  <si>
    <t>G4721</t>
  </si>
  <si>
    <t>Comercio al por menor de frutas y hortalizas en establecimientos especializados</t>
  </si>
  <si>
    <t>4722</t>
  </si>
  <si>
    <t>G4722</t>
  </si>
  <si>
    <t>Comercio al por menor de carne y productos cárnicos en establecimientos especializados</t>
  </si>
  <si>
    <t>4723</t>
  </si>
  <si>
    <t>G4723</t>
  </si>
  <si>
    <t>Comercio al por menor de pescados y mariscos en establecimientos especializados</t>
  </si>
  <si>
    <t>4724</t>
  </si>
  <si>
    <t>G4724</t>
  </si>
  <si>
    <t>Comercio al por menor de pan y productos de panadería, confitería y pastelería en establecimientos especializados</t>
  </si>
  <si>
    <t>4725</t>
  </si>
  <si>
    <t>G4725</t>
  </si>
  <si>
    <t>Comercio al por menor de bebidas en establecimientos especializados</t>
  </si>
  <si>
    <t>4726</t>
  </si>
  <si>
    <t>G4726</t>
  </si>
  <si>
    <t>Comercio al por menor de productos de tabaco en establecimientos especializados</t>
  </si>
  <si>
    <t>4729</t>
  </si>
  <si>
    <t>G4729</t>
  </si>
  <si>
    <t>Otro comercio al por menor de productos alimenticios en establecimientos especializados</t>
  </si>
  <si>
    <t>473</t>
  </si>
  <si>
    <t>G473</t>
  </si>
  <si>
    <t>Comercio al por menor de combustible para la automoción en establecimientos especializados</t>
  </si>
  <si>
    <t>4730</t>
  </si>
  <si>
    <t>G4730</t>
  </si>
  <si>
    <t>474</t>
  </si>
  <si>
    <t>G474</t>
  </si>
  <si>
    <t>Comercio al por menor de equipos para las tecnologías de la información y las comunicaciones en establecimientos especializados</t>
  </si>
  <si>
    <t>4741</t>
  </si>
  <si>
    <t>G4741</t>
  </si>
  <si>
    <t>Comercio al por menor de ordenadores, equipos periféricos y programas informáticos en establecimientos especializados</t>
  </si>
  <si>
    <t>4742</t>
  </si>
  <si>
    <t>G4742</t>
  </si>
  <si>
    <t>Comercio al por menor de equipos de telecomunicaciones en establecimientos especializados</t>
  </si>
  <si>
    <t>4743</t>
  </si>
  <si>
    <t>G4743</t>
  </si>
  <si>
    <t>Comercio al por menor de equipos de audio y vídeo en establecimientos especializados</t>
  </si>
  <si>
    <t>475</t>
  </si>
  <si>
    <t>G475</t>
  </si>
  <si>
    <t>Comercio al por menor de otros artículos de uso doméstico en establecimientos especializados</t>
  </si>
  <si>
    <t>4751</t>
  </si>
  <si>
    <t>G4751</t>
  </si>
  <si>
    <t>Comercio al por menor de textiles en establecimientos especializados</t>
  </si>
  <si>
    <t>4752</t>
  </si>
  <si>
    <t>G4752</t>
  </si>
  <si>
    <t>Comercio al por menor de ferretería, pintura y vidrio en establecimientos especializados</t>
  </si>
  <si>
    <t>4753</t>
  </si>
  <si>
    <t>G4753</t>
  </si>
  <si>
    <t>Comercio al por menor de alfombras, moquetas y revestimientos de paredes y suelos en establecimientos especializados</t>
  </si>
  <si>
    <t>4754</t>
  </si>
  <si>
    <t>G4754</t>
  </si>
  <si>
    <t>Comercio al por menor de aparatos electrodomésticos en establecimientos especializados</t>
  </si>
  <si>
    <t>4759</t>
  </si>
  <si>
    <t>G4759</t>
  </si>
  <si>
    <t>Comercio al por menor de muebles, aparatos de iluminación y otros artículos de uso doméstico en establecimientos especializados</t>
  </si>
  <si>
    <t>476</t>
  </si>
  <si>
    <t>G476</t>
  </si>
  <si>
    <t>Comercio al por menor de artículos culturales y recreativos en establecimientos especializados</t>
  </si>
  <si>
    <t>4761</t>
  </si>
  <si>
    <t>G4761</t>
  </si>
  <si>
    <t>Comercio al por menor de libros en establecimientos especializados</t>
  </si>
  <si>
    <t>4762</t>
  </si>
  <si>
    <t>G4762</t>
  </si>
  <si>
    <t>Comercio al por menor de periódicos y artículos de papelería en establecimientos especializados</t>
  </si>
  <si>
    <t>4763</t>
  </si>
  <si>
    <t>G4763</t>
  </si>
  <si>
    <t>Comercio al por menor de grabaciones de música y vídeo en establecimientos especializados</t>
  </si>
  <si>
    <t>4764</t>
  </si>
  <si>
    <t>G4764</t>
  </si>
  <si>
    <t>Comercio al por menor de artículos deportivos en establecimientos especializados</t>
  </si>
  <si>
    <t>4765</t>
  </si>
  <si>
    <t>G4765</t>
  </si>
  <si>
    <t>Comercio al por menor de juegos y juguetes en establecimientos especializados</t>
  </si>
  <si>
    <t>477</t>
  </si>
  <si>
    <t>G477</t>
  </si>
  <si>
    <t>Comercio al por menor de otros artículos en establecimientos especializados</t>
  </si>
  <si>
    <t>4771</t>
  </si>
  <si>
    <t>G4771</t>
  </si>
  <si>
    <t>Comercio al por menor de prendas de vestir en establecimientos especializados</t>
  </si>
  <si>
    <t>4772</t>
  </si>
  <si>
    <t>G4772</t>
  </si>
  <si>
    <t>Comercio al por menor de calzado y artículos de cuero en establecimientos especializados</t>
  </si>
  <si>
    <t>4773</t>
  </si>
  <si>
    <t>G4773</t>
  </si>
  <si>
    <t>Comercio al por menor de productos farmacéuticos en establecimientos especializados</t>
  </si>
  <si>
    <t>4774</t>
  </si>
  <si>
    <t>G4774</t>
  </si>
  <si>
    <t>Comercio al por menor de artículos médicos y ortopédicos en establecimientos especializados</t>
  </si>
  <si>
    <t>4775</t>
  </si>
  <si>
    <t>G4775</t>
  </si>
  <si>
    <t>Comercio al por menor de productos cosméticos e higiénicos en establecimientos especializados</t>
  </si>
  <si>
    <t>4776</t>
  </si>
  <si>
    <t>G4776</t>
  </si>
  <si>
    <t>Comercio al por menor de flores, plantas, semillas, fertilizantes, animales de compañía y alimentos para los mismos en establecimientos especializados</t>
  </si>
  <si>
    <t>4777</t>
  </si>
  <si>
    <t>G4777</t>
  </si>
  <si>
    <t>Comercio al por menor de artículos de relojería y joyería en establecimientos especializados</t>
  </si>
  <si>
    <t>4778</t>
  </si>
  <si>
    <t>G4778</t>
  </si>
  <si>
    <t>Otro comercio al por menor de artículos nuevos en establecimientos especializados</t>
  </si>
  <si>
    <t>4779</t>
  </si>
  <si>
    <t>G4779</t>
  </si>
  <si>
    <t>Comercio al por menor de artículos de segunda mano en establecimientos</t>
  </si>
  <si>
    <t>478</t>
  </si>
  <si>
    <t>G478</t>
  </si>
  <si>
    <t>Comercio al por menor en puestos de venta y en mercadillos</t>
  </si>
  <si>
    <t>4781</t>
  </si>
  <si>
    <t>G4781</t>
  </si>
  <si>
    <t>Comercio al por menor de productos alimenticios, bebidas y tabaco en puestos de venta y en mercadillos</t>
  </si>
  <si>
    <t>4782</t>
  </si>
  <si>
    <t>G4782</t>
  </si>
  <si>
    <t>Comercio al por menor de productos textiles, prendas de vestir y calzado en puestos de venta y en mercadillos</t>
  </si>
  <si>
    <t>4789</t>
  </si>
  <si>
    <t>G4789</t>
  </si>
  <si>
    <t>Comercio al por menor de otros productos en puestos de venta y en mercadillos</t>
  </si>
  <si>
    <t>479</t>
  </si>
  <si>
    <t>G479</t>
  </si>
  <si>
    <t>Comercio al por menor no realizado ni en establecimientos, ni en puestos de venta ni en mercadillos</t>
  </si>
  <si>
    <t>4791</t>
  </si>
  <si>
    <t>G4791</t>
  </si>
  <si>
    <t>Comercio al por menor por correspondencia o Internet</t>
  </si>
  <si>
    <t>4799</t>
  </si>
  <si>
    <t>G4799</t>
  </si>
  <si>
    <t>Otro comercio al por menor no realizado ni en establecimientos, ni en puestos de venta ni en mercadillos</t>
  </si>
  <si>
    <t>Transporte y almacenamiento</t>
  </si>
  <si>
    <t>49</t>
  </si>
  <si>
    <t>H49</t>
  </si>
  <si>
    <t>Transporte terrestre y por tubería</t>
  </si>
  <si>
    <t>491</t>
  </si>
  <si>
    <t>H491</t>
  </si>
  <si>
    <t>Transporte interurbano de pasajeros por ferrocarril</t>
  </si>
  <si>
    <t>4910</t>
  </si>
  <si>
    <t>H4910</t>
  </si>
  <si>
    <t>492</t>
  </si>
  <si>
    <t>H492</t>
  </si>
  <si>
    <t>Transporte de mercancías por ferrocarril</t>
  </si>
  <si>
    <t>4920</t>
  </si>
  <si>
    <t>H4920</t>
  </si>
  <si>
    <t>493</t>
  </si>
  <si>
    <t>H493</t>
  </si>
  <si>
    <t>Otro transporte terrestre de pasajeros</t>
  </si>
  <si>
    <t>4931</t>
  </si>
  <si>
    <t>H4931</t>
  </si>
  <si>
    <t>Transporte terrestre urbano y suburbano de pasajeros</t>
  </si>
  <si>
    <t>4932</t>
  </si>
  <si>
    <t>H4932</t>
  </si>
  <si>
    <t>Transporte por taxi</t>
  </si>
  <si>
    <t>4939</t>
  </si>
  <si>
    <t>H4939</t>
  </si>
  <si>
    <t>tipos de transporte terrestre de pasajeros n.c.o.p.</t>
  </si>
  <si>
    <t>494</t>
  </si>
  <si>
    <t>H494</t>
  </si>
  <si>
    <t>Transporte de mercancías por carretera y servicios de mudanza</t>
  </si>
  <si>
    <t>4941</t>
  </si>
  <si>
    <t>H4941</t>
  </si>
  <si>
    <t>Transporte de mercancías por carretera</t>
  </si>
  <si>
    <t>4942</t>
  </si>
  <si>
    <t>H4942</t>
  </si>
  <si>
    <t>Servicios de mudanza</t>
  </si>
  <si>
    <t>495</t>
  </si>
  <si>
    <t>H495</t>
  </si>
  <si>
    <t>Transporte por tubería</t>
  </si>
  <si>
    <t>4950</t>
  </si>
  <si>
    <t>H4950</t>
  </si>
  <si>
    <t>50</t>
  </si>
  <si>
    <t>H50</t>
  </si>
  <si>
    <t>Transporte marítimo y por vías navegables interiores</t>
  </si>
  <si>
    <t>501</t>
  </si>
  <si>
    <t>H501</t>
  </si>
  <si>
    <t>Transporte marítimo de pasajeros</t>
  </si>
  <si>
    <t>5010</t>
  </si>
  <si>
    <t>H5010</t>
  </si>
  <si>
    <t>502</t>
  </si>
  <si>
    <t>H502</t>
  </si>
  <si>
    <t>Transporte marítimo de mercancías</t>
  </si>
  <si>
    <t>5020</t>
  </si>
  <si>
    <t>H5020</t>
  </si>
  <si>
    <t>503</t>
  </si>
  <si>
    <t>H503</t>
  </si>
  <si>
    <t>Transporte de pasajeros por vías navegables interiores</t>
  </si>
  <si>
    <t>5030</t>
  </si>
  <si>
    <t>H5030</t>
  </si>
  <si>
    <t>504</t>
  </si>
  <si>
    <t>H504</t>
  </si>
  <si>
    <t>Transporte de mercancías por vías navegables interiores</t>
  </si>
  <si>
    <t>5040</t>
  </si>
  <si>
    <t>H5040</t>
  </si>
  <si>
    <t>51</t>
  </si>
  <si>
    <t>H51</t>
  </si>
  <si>
    <t>Transporte aéreo</t>
  </si>
  <si>
    <t>511</t>
  </si>
  <si>
    <t>H511</t>
  </si>
  <si>
    <t>Transporte aéreo de pasajeros</t>
  </si>
  <si>
    <t>5110</t>
  </si>
  <si>
    <t>H5110</t>
  </si>
  <si>
    <t>512</t>
  </si>
  <si>
    <t>H512</t>
  </si>
  <si>
    <t>Transporte aéreo de mercancías y transporte espacial</t>
  </si>
  <si>
    <t>5121</t>
  </si>
  <si>
    <t>H5121</t>
  </si>
  <si>
    <t>Transporte aéreo de mercancías</t>
  </si>
  <si>
    <t>5122</t>
  </si>
  <si>
    <t>H5122</t>
  </si>
  <si>
    <t>Transporte espacial</t>
  </si>
  <si>
    <t>52</t>
  </si>
  <si>
    <t>H52</t>
  </si>
  <si>
    <t>Almacenamiento y actividades anexas al transporte</t>
  </si>
  <si>
    <t>521</t>
  </si>
  <si>
    <t>H521</t>
  </si>
  <si>
    <t>Depósito y almacenamiento</t>
  </si>
  <si>
    <t>5210</t>
  </si>
  <si>
    <t>H5210</t>
  </si>
  <si>
    <t>522</t>
  </si>
  <si>
    <t>H522</t>
  </si>
  <si>
    <t>Actividades anexas al transporte</t>
  </si>
  <si>
    <t>5221</t>
  </si>
  <si>
    <t>H5221</t>
  </si>
  <si>
    <t>Actividades anexas al transporte terrestre</t>
  </si>
  <si>
    <t>5222</t>
  </si>
  <si>
    <t>H5222</t>
  </si>
  <si>
    <t>Actividades anexas al transporte marítimo y por vías navegables interiores</t>
  </si>
  <si>
    <t>5223</t>
  </si>
  <si>
    <t>H5223</t>
  </si>
  <si>
    <t>Actividades anexas al transporte aéreo</t>
  </si>
  <si>
    <t>5224</t>
  </si>
  <si>
    <t>H5224</t>
  </si>
  <si>
    <t>Manipulación de mercancías</t>
  </si>
  <si>
    <t>5229</t>
  </si>
  <si>
    <t>H5229</t>
  </si>
  <si>
    <t>Otras actividades anexas al transporte</t>
  </si>
  <si>
    <t>53</t>
  </si>
  <si>
    <t>H53</t>
  </si>
  <si>
    <t>Actividades postales y de correos</t>
  </si>
  <si>
    <t>531</t>
  </si>
  <si>
    <t>H531</t>
  </si>
  <si>
    <t>Actividades postales sometidas a la obligación del servicio universal</t>
  </si>
  <si>
    <t>5310</t>
  </si>
  <si>
    <t>H5310</t>
  </si>
  <si>
    <t>532</t>
  </si>
  <si>
    <t>H532</t>
  </si>
  <si>
    <t>Otras actividades postales y de correos</t>
  </si>
  <si>
    <t>5320</t>
  </si>
  <si>
    <t>H5320</t>
  </si>
  <si>
    <t>Hostelería</t>
  </si>
  <si>
    <t>55</t>
  </si>
  <si>
    <t>I55</t>
  </si>
  <si>
    <t>Servicios de alojamiento</t>
  </si>
  <si>
    <t>551</t>
  </si>
  <si>
    <t>I551</t>
  </si>
  <si>
    <t>Hoteles y alojamientos similares</t>
  </si>
  <si>
    <t>5510</t>
  </si>
  <si>
    <t>I5510</t>
  </si>
  <si>
    <t>552</t>
  </si>
  <si>
    <t>I552</t>
  </si>
  <si>
    <t>Alojamientos turísticos y otros alojamientos de corta estancia</t>
  </si>
  <si>
    <t>5520</t>
  </si>
  <si>
    <t>I5520</t>
  </si>
  <si>
    <t>553</t>
  </si>
  <si>
    <t>I553</t>
  </si>
  <si>
    <t>Campings y aparcamientos para caravanas</t>
  </si>
  <si>
    <t>5530</t>
  </si>
  <si>
    <t>I5530</t>
  </si>
  <si>
    <t>559</t>
  </si>
  <si>
    <t>I559</t>
  </si>
  <si>
    <t>Otros alojamientos</t>
  </si>
  <si>
    <t>5590</t>
  </si>
  <si>
    <t>I5590</t>
  </si>
  <si>
    <t>56</t>
  </si>
  <si>
    <t>I56</t>
  </si>
  <si>
    <t>Servicios de comidas y bebidas</t>
  </si>
  <si>
    <t>561</t>
  </si>
  <si>
    <t>I561</t>
  </si>
  <si>
    <t>Restaurantes y puestos de comidas</t>
  </si>
  <si>
    <t>5610</t>
  </si>
  <si>
    <t>I5610</t>
  </si>
  <si>
    <t>562</t>
  </si>
  <si>
    <t>I562</t>
  </si>
  <si>
    <t>Provisión de comidas preparadas para eventos y otros servicios de comidas</t>
  </si>
  <si>
    <t>5621</t>
  </si>
  <si>
    <t>I5621</t>
  </si>
  <si>
    <t>Provisión de comidas preparadas para eventos</t>
  </si>
  <si>
    <t>5629</t>
  </si>
  <si>
    <t>I5629</t>
  </si>
  <si>
    <t>Otros servicios de comidas</t>
  </si>
  <si>
    <t>563</t>
  </si>
  <si>
    <t>I563</t>
  </si>
  <si>
    <t>Establecimientos de bebidas</t>
  </si>
  <si>
    <t>5630</t>
  </si>
  <si>
    <t>I5630</t>
  </si>
  <si>
    <t>Información y comunicaciones</t>
  </si>
  <si>
    <t>58</t>
  </si>
  <si>
    <t>J58</t>
  </si>
  <si>
    <t>Edición</t>
  </si>
  <si>
    <t>581</t>
  </si>
  <si>
    <t>J581</t>
  </si>
  <si>
    <t>Edición de libros, periódicos y otras actividades editoriales</t>
  </si>
  <si>
    <t>5811</t>
  </si>
  <si>
    <t>J5811</t>
  </si>
  <si>
    <t>Edición de libros</t>
  </si>
  <si>
    <t>5812</t>
  </si>
  <si>
    <t>J5812</t>
  </si>
  <si>
    <t>Edición de directorios y guías de direcciones postales</t>
  </si>
  <si>
    <t>5813</t>
  </si>
  <si>
    <t>J5813</t>
  </si>
  <si>
    <t>Edición de periódicos</t>
  </si>
  <si>
    <t>5814</t>
  </si>
  <si>
    <t>J5814</t>
  </si>
  <si>
    <t>Edición de revistas</t>
  </si>
  <si>
    <t>5819</t>
  </si>
  <si>
    <t>J5819</t>
  </si>
  <si>
    <t>Otras actividades editoriales</t>
  </si>
  <si>
    <t>582</t>
  </si>
  <si>
    <t>J582</t>
  </si>
  <si>
    <t>Edición de programas informáticos</t>
  </si>
  <si>
    <t>5821</t>
  </si>
  <si>
    <t>J5821</t>
  </si>
  <si>
    <t>Edición de videojuegos</t>
  </si>
  <si>
    <t>5829</t>
  </si>
  <si>
    <t>J5829</t>
  </si>
  <si>
    <t>Edición de otros programas informáticos</t>
  </si>
  <si>
    <t>59</t>
  </si>
  <si>
    <t>J59</t>
  </si>
  <si>
    <t>Actividades cinematográficas, de vídeo y de programas de televisión, grabación de sonido y edición musical</t>
  </si>
  <si>
    <t>591</t>
  </si>
  <si>
    <t>J591</t>
  </si>
  <si>
    <t>Actividades cinematográficas, de vídeo y de programas de televisión</t>
  </si>
  <si>
    <t>5912</t>
  </si>
  <si>
    <t>J5912</t>
  </si>
  <si>
    <t>Actividades de postproducción cinematográfica, de vídeo y de programas de televisión</t>
  </si>
  <si>
    <t>5914</t>
  </si>
  <si>
    <t>J5914</t>
  </si>
  <si>
    <t>Actividades de exhibición cinematográfica</t>
  </si>
  <si>
    <t>5915</t>
  </si>
  <si>
    <t>J5915</t>
  </si>
  <si>
    <t>Actividades de producción cinematográfica y de vídeo</t>
  </si>
  <si>
    <t>5916</t>
  </si>
  <si>
    <t>J5916</t>
  </si>
  <si>
    <t>Actividades de producciones de programas de televisión</t>
  </si>
  <si>
    <t>5917</t>
  </si>
  <si>
    <t>J5917</t>
  </si>
  <si>
    <t>Actividades de distribución cinematográfica y de vídeo</t>
  </si>
  <si>
    <t>5918</t>
  </si>
  <si>
    <t>J5918</t>
  </si>
  <si>
    <t>Actividades de distribución de programas de televisión</t>
  </si>
  <si>
    <t>592</t>
  </si>
  <si>
    <t>J592</t>
  </si>
  <si>
    <t>Actividades de grabación de sonido y edición musical</t>
  </si>
  <si>
    <t>5920</t>
  </si>
  <si>
    <t>J5920</t>
  </si>
  <si>
    <t>60</t>
  </si>
  <si>
    <t>J60</t>
  </si>
  <si>
    <t>Actividades de programación y emisión de radio y televisión</t>
  </si>
  <si>
    <t>601</t>
  </si>
  <si>
    <t>J601</t>
  </si>
  <si>
    <t>Actividades de radiodifusión</t>
  </si>
  <si>
    <t>6010</t>
  </si>
  <si>
    <t>J6010</t>
  </si>
  <si>
    <t>602</t>
  </si>
  <si>
    <t>J602</t>
  </si>
  <si>
    <t>Actividades de programación y emisión de televisión</t>
  </si>
  <si>
    <t>6020</t>
  </si>
  <si>
    <t>J6020</t>
  </si>
  <si>
    <t>61</t>
  </si>
  <si>
    <t>J61</t>
  </si>
  <si>
    <t>Telecomunicaciones</t>
  </si>
  <si>
    <t>611</t>
  </si>
  <si>
    <t>J611</t>
  </si>
  <si>
    <t>Telecomunicaciones por cable</t>
  </si>
  <si>
    <t>6110</t>
  </si>
  <si>
    <t>J6110</t>
  </si>
  <si>
    <t>612</t>
  </si>
  <si>
    <t>J612</t>
  </si>
  <si>
    <t>Telecomunicaciones inalámbricas</t>
  </si>
  <si>
    <t>6120</t>
  </si>
  <si>
    <t>J6120</t>
  </si>
  <si>
    <t>613</t>
  </si>
  <si>
    <t>J613</t>
  </si>
  <si>
    <t>Telecomunicaciones por satélite</t>
  </si>
  <si>
    <t>6130</t>
  </si>
  <si>
    <t>J6130</t>
  </si>
  <si>
    <t>619</t>
  </si>
  <si>
    <t>J619</t>
  </si>
  <si>
    <t>Otras actividades de telecomunicaciones</t>
  </si>
  <si>
    <t>6190</t>
  </si>
  <si>
    <t>J6190</t>
  </si>
  <si>
    <t>62</t>
  </si>
  <si>
    <t>J62</t>
  </si>
  <si>
    <t>Programación, consultoría y otras actividades relacionadas con la informática</t>
  </si>
  <si>
    <t>620</t>
  </si>
  <si>
    <t>J620</t>
  </si>
  <si>
    <t>6201</t>
  </si>
  <si>
    <t>J6201</t>
  </si>
  <si>
    <t>Actividades de programación informática</t>
  </si>
  <si>
    <t>6202</t>
  </si>
  <si>
    <t>J6202</t>
  </si>
  <si>
    <t>Actividades de consultoría informática</t>
  </si>
  <si>
    <t>6203</t>
  </si>
  <si>
    <t>J6203</t>
  </si>
  <si>
    <t>Gestión de recursos informáticos</t>
  </si>
  <si>
    <t>6209</t>
  </si>
  <si>
    <t>J6209</t>
  </si>
  <si>
    <t>Otros servicios relacionados con las tecnologías de la información y la informática</t>
  </si>
  <si>
    <t>63</t>
  </si>
  <si>
    <t>J63</t>
  </si>
  <si>
    <t>Servicios de información</t>
  </si>
  <si>
    <t>631</t>
  </si>
  <si>
    <t>J631</t>
  </si>
  <si>
    <t>Proceso de datos, hosting y actividades relacionadas; portales web</t>
  </si>
  <si>
    <t>6311</t>
  </si>
  <si>
    <t>J6311</t>
  </si>
  <si>
    <t>Proceso de datos, hosting y actividades relacionadas</t>
  </si>
  <si>
    <t>6312</t>
  </si>
  <si>
    <t>J6312</t>
  </si>
  <si>
    <t>Portales web</t>
  </si>
  <si>
    <t>639</t>
  </si>
  <si>
    <t>J639</t>
  </si>
  <si>
    <t>Otros servicios de información</t>
  </si>
  <si>
    <t>6391</t>
  </si>
  <si>
    <t>J6391</t>
  </si>
  <si>
    <t>Actividades de las agencias de noticias</t>
  </si>
  <si>
    <t>6399</t>
  </si>
  <si>
    <t>J6399</t>
  </si>
  <si>
    <t>Otros servicios de información n.c.o.p.</t>
  </si>
  <si>
    <t>Actividades financieras y de seguros</t>
  </si>
  <si>
    <t>64</t>
  </si>
  <si>
    <t>K64</t>
  </si>
  <si>
    <t>Servicios financieros, excepto seguros y fondos de pensiones</t>
  </si>
  <si>
    <t>641</t>
  </si>
  <si>
    <t>K641</t>
  </si>
  <si>
    <t>Intermediación monetaria</t>
  </si>
  <si>
    <t>6411</t>
  </si>
  <si>
    <t>K6411</t>
  </si>
  <si>
    <t>Banco central</t>
  </si>
  <si>
    <t>6419</t>
  </si>
  <si>
    <t>K6419</t>
  </si>
  <si>
    <t>Otra intermediación monetaria</t>
  </si>
  <si>
    <t>642</t>
  </si>
  <si>
    <t>K642</t>
  </si>
  <si>
    <t>Actividades de las sociedades holding</t>
  </si>
  <si>
    <t>6420</t>
  </si>
  <si>
    <t>K6420</t>
  </si>
  <si>
    <t>643</t>
  </si>
  <si>
    <t>K643</t>
  </si>
  <si>
    <t>Inversión colectiva, fondos y entidades financieras similares</t>
  </si>
  <si>
    <t>6430</t>
  </si>
  <si>
    <t>K6430</t>
  </si>
  <si>
    <t>649</t>
  </si>
  <si>
    <t>K649</t>
  </si>
  <si>
    <t>Otros servicios financieros, excepto seguros y fondos de pensiones</t>
  </si>
  <si>
    <t>6491</t>
  </si>
  <si>
    <t>K6491</t>
  </si>
  <si>
    <t>Arrendamiento financiero</t>
  </si>
  <si>
    <t>6492</t>
  </si>
  <si>
    <t>K6492</t>
  </si>
  <si>
    <t>Otras actividades crediticias</t>
  </si>
  <si>
    <t>6499</t>
  </si>
  <si>
    <t>K6499</t>
  </si>
  <si>
    <t>Otros servicios financieros, excepto seguros y fondos de pensiones n.c.o.p.</t>
  </si>
  <si>
    <t>65</t>
  </si>
  <si>
    <t>K65</t>
  </si>
  <si>
    <t>Seguros, reaseguros y fondos de pensiones, excepto Seguridad Social obligatoria</t>
  </si>
  <si>
    <t>651</t>
  </si>
  <si>
    <t>K651</t>
  </si>
  <si>
    <t>Seguros</t>
  </si>
  <si>
    <t>6511</t>
  </si>
  <si>
    <t>K6511</t>
  </si>
  <si>
    <t>Seguros de vida</t>
  </si>
  <si>
    <t>6512</t>
  </si>
  <si>
    <t>K6512</t>
  </si>
  <si>
    <t>Seguros distintos de los seguros de vida</t>
  </si>
  <si>
    <t>652</t>
  </si>
  <si>
    <t>K652</t>
  </si>
  <si>
    <t>Reaseguros</t>
  </si>
  <si>
    <t>6520</t>
  </si>
  <si>
    <t>K6520</t>
  </si>
  <si>
    <t>653</t>
  </si>
  <si>
    <t>K653</t>
  </si>
  <si>
    <t>Fondos de pensiones</t>
  </si>
  <si>
    <t>6530</t>
  </si>
  <si>
    <t>K6530</t>
  </si>
  <si>
    <t>66</t>
  </si>
  <si>
    <t>K66</t>
  </si>
  <si>
    <t>Actividades auxiliares a los servicios financieros y a los seguros</t>
  </si>
  <si>
    <t>661</t>
  </si>
  <si>
    <t>K661</t>
  </si>
  <si>
    <t>Actividades auxiliares a los servicios financieros, excepto seguros y fondos de pensiones</t>
  </si>
  <si>
    <t>6611</t>
  </si>
  <si>
    <t>K6611</t>
  </si>
  <si>
    <t>Administración de mercados financieros</t>
  </si>
  <si>
    <t>6612</t>
  </si>
  <si>
    <t>K6612</t>
  </si>
  <si>
    <t>Actividades de intermediación en operaciones con valores y otros activos</t>
  </si>
  <si>
    <t>6619</t>
  </si>
  <si>
    <t>K6619</t>
  </si>
  <si>
    <t>Otras actividades auxiliares a los servicios financieros, excepto seguros y fondos de pensiones</t>
  </si>
  <si>
    <t>662</t>
  </si>
  <si>
    <t>K662</t>
  </si>
  <si>
    <t>Actividades auxiliares a seguros y fondos de pensiones</t>
  </si>
  <si>
    <t>6621</t>
  </si>
  <si>
    <t>K6621</t>
  </si>
  <si>
    <t>Evaluación de riesgos y daños</t>
  </si>
  <si>
    <t>6622</t>
  </si>
  <si>
    <t>K6622</t>
  </si>
  <si>
    <t>Actividades de agentes y corredores de seguros</t>
  </si>
  <si>
    <t>6629</t>
  </si>
  <si>
    <t>K6629</t>
  </si>
  <si>
    <t>Otras actividades auxiliares a seguros y fondos de pensiones</t>
  </si>
  <si>
    <t>663</t>
  </si>
  <si>
    <t>K663</t>
  </si>
  <si>
    <t>Actividades de gestión de fondos</t>
  </si>
  <si>
    <t>6630</t>
  </si>
  <si>
    <t>K6630</t>
  </si>
  <si>
    <t>Actividades inmobiliarias</t>
  </si>
  <si>
    <t>68</t>
  </si>
  <si>
    <t>L68</t>
  </si>
  <si>
    <t>681</t>
  </si>
  <si>
    <t>L681</t>
  </si>
  <si>
    <t>Compraventa de bienes inmobiliarios por cuenta propia</t>
  </si>
  <si>
    <t>6810</t>
  </si>
  <si>
    <t>L6810</t>
  </si>
  <si>
    <t>682</t>
  </si>
  <si>
    <t>L682</t>
  </si>
  <si>
    <t>Alquiler de bienes inmobiliarios por cuenta propia</t>
  </si>
  <si>
    <t>6820</t>
  </si>
  <si>
    <t>L6820</t>
  </si>
  <si>
    <t>683</t>
  </si>
  <si>
    <t>L683</t>
  </si>
  <si>
    <t>Actividades inmobiliarias por cuenta de terceros</t>
  </si>
  <si>
    <t>6831</t>
  </si>
  <si>
    <t>L6831</t>
  </si>
  <si>
    <t>Agentes de la propiedad inmobiliaria</t>
  </si>
  <si>
    <t>6832</t>
  </si>
  <si>
    <t>L6832</t>
  </si>
  <si>
    <t>Gestión y administración de la propiedad inmobiliaria</t>
  </si>
  <si>
    <t>Actividades profesionales, científicas y técnicas</t>
  </si>
  <si>
    <t>69</t>
  </si>
  <si>
    <t>M69</t>
  </si>
  <si>
    <t>Actividades jurídicas y de contabilidad</t>
  </si>
  <si>
    <t>691</t>
  </si>
  <si>
    <t>M691</t>
  </si>
  <si>
    <t>Actividades jurídicas</t>
  </si>
  <si>
    <t>6910</t>
  </si>
  <si>
    <t>M6910</t>
  </si>
  <si>
    <t>692</t>
  </si>
  <si>
    <t>M692</t>
  </si>
  <si>
    <t>Actividades de contabilidad, teneduría de libros, auditoría y asesoría fiscal</t>
  </si>
  <si>
    <t>6920</t>
  </si>
  <si>
    <t>M6920</t>
  </si>
  <si>
    <t>70</t>
  </si>
  <si>
    <t>M70</t>
  </si>
  <si>
    <t>Actividades de las sedes centrales; actividades de consultoría de gestión empresarial</t>
  </si>
  <si>
    <t>701</t>
  </si>
  <si>
    <t>M701</t>
  </si>
  <si>
    <t>Actividades de las sedes centrales</t>
  </si>
  <si>
    <t>7010</t>
  </si>
  <si>
    <t>M7010</t>
  </si>
  <si>
    <t>702</t>
  </si>
  <si>
    <t>M702</t>
  </si>
  <si>
    <t>Actividades de consultoría de gestión empresarial</t>
  </si>
  <si>
    <t>7021</t>
  </si>
  <si>
    <t>M7021</t>
  </si>
  <si>
    <t>Relaciones públicas y comunicación</t>
  </si>
  <si>
    <t>7022</t>
  </si>
  <si>
    <t>M7022</t>
  </si>
  <si>
    <t>Otras actividades de consultoría de gestión empresarial</t>
  </si>
  <si>
    <t>71</t>
  </si>
  <si>
    <t>M71</t>
  </si>
  <si>
    <t>Servicios técnicos de arquitectura e ingeniería; ensayos y análisis técnicos</t>
  </si>
  <si>
    <t>711</t>
  </si>
  <si>
    <t>M711</t>
  </si>
  <si>
    <t>Servicios técnicos de arquitectura e ingeniería y otras actividades relacionadas con el asesoramiento técnico</t>
  </si>
  <si>
    <t>7111</t>
  </si>
  <si>
    <t>M7111</t>
  </si>
  <si>
    <t>Servicios técnicos de arquitectura</t>
  </si>
  <si>
    <t>7112</t>
  </si>
  <si>
    <t>M7112</t>
  </si>
  <si>
    <t>Servicios técnicos de ingeniería y otras actividades relacionadas con el asesoramiento técnico</t>
  </si>
  <si>
    <t>712</t>
  </si>
  <si>
    <t>M712</t>
  </si>
  <si>
    <t>Ensayos y análisis técnicos</t>
  </si>
  <si>
    <t>7120</t>
  </si>
  <si>
    <t>M7120</t>
  </si>
  <si>
    <t>72</t>
  </si>
  <si>
    <t>M72</t>
  </si>
  <si>
    <t>Investigación y desarrollo</t>
  </si>
  <si>
    <t>721</t>
  </si>
  <si>
    <t>M721</t>
  </si>
  <si>
    <t>Investigación y desarrollo experimental en ciencias naturales y técnicas</t>
  </si>
  <si>
    <t>7211</t>
  </si>
  <si>
    <t>M7211</t>
  </si>
  <si>
    <t>Investigación y desarrollo experimental en biotecnología</t>
  </si>
  <si>
    <t>7219</t>
  </si>
  <si>
    <t>M7219</t>
  </si>
  <si>
    <t>Otra investigación y desarrollo experimental en ciencias naturales y técnicas</t>
  </si>
  <si>
    <t>722</t>
  </si>
  <si>
    <t>M722</t>
  </si>
  <si>
    <t>Investigación y desarrollo experimental en ciencias sociales y humanidades</t>
  </si>
  <si>
    <t>7220</t>
  </si>
  <si>
    <t>M7220</t>
  </si>
  <si>
    <t>73</t>
  </si>
  <si>
    <t>M73</t>
  </si>
  <si>
    <t>Publicidad y estudios de mercado</t>
  </si>
  <si>
    <t>731</t>
  </si>
  <si>
    <t>M731</t>
  </si>
  <si>
    <t>Publicidad</t>
  </si>
  <si>
    <t>7311</t>
  </si>
  <si>
    <t>M7311</t>
  </si>
  <si>
    <t>Agencias de publicidad</t>
  </si>
  <si>
    <t>7312</t>
  </si>
  <si>
    <t>M7312</t>
  </si>
  <si>
    <t>Servicios de representación de medios de comunicación</t>
  </si>
  <si>
    <t>732</t>
  </si>
  <si>
    <t>M732</t>
  </si>
  <si>
    <t>Estudio de mercado y realización de encuestas de opinión pública</t>
  </si>
  <si>
    <t>7320</t>
  </si>
  <si>
    <t>M7320</t>
  </si>
  <si>
    <t>74</t>
  </si>
  <si>
    <t>M74</t>
  </si>
  <si>
    <t>Otras actividades profesionales, científicas y técnicas</t>
  </si>
  <si>
    <t>741</t>
  </si>
  <si>
    <t>M741</t>
  </si>
  <si>
    <t>Actividades de diseño especializado</t>
  </si>
  <si>
    <t>7410</t>
  </si>
  <si>
    <t>M7410</t>
  </si>
  <si>
    <t>742</t>
  </si>
  <si>
    <t>M742</t>
  </si>
  <si>
    <t>Actividades de fotografía</t>
  </si>
  <si>
    <t>7420</t>
  </si>
  <si>
    <t>M7420</t>
  </si>
  <si>
    <t>743</t>
  </si>
  <si>
    <t>M743</t>
  </si>
  <si>
    <t>Actividades de traducción e interpretación</t>
  </si>
  <si>
    <t>7430</t>
  </si>
  <si>
    <t>M7430</t>
  </si>
  <si>
    <t>749</t>
  </si>
  <si>
    <t>M749</t>
  </si>
  <si>
    <t>Otras actividades profesionales, científicas y técnicas n.c.o.p.</t>
  </si>
  <si>
    <t>7490</t>
  </si>
  <si>
    <t>M7490</t>
  </si>
  <si>
    <t>75</t>
  </si>
  <si>
    <t>M75</t>
  </si>
  <si>
    <t>Actividades veterinarias</t>
  </si>
  <si>
    <t>750</t>
  </si>
  <si>
    <t>M750</t>
  </si>
  <si>
    <t>7500</t>
  </si>
  <si>
    <t>M7500</t>
  </si>
  <si>
    <t>Actividades administrativas y servicios auxliares</t>
  </si>
  <si>
    <t>77</t>
  </si>
  <si>
    <t>N77</t>
  </si>
  <si>
    <t>Actividades de alquiler</t>
  </si>
  <si>
    <t>771</t>
  </si>
  <si>
    <t>N771</t>
  </si>
  <si>
    <t>Alquiler de vehículos de motor</t>
  </si>
  <si>
    <t>7711</t>
  </si>
  <si>
    <t>N7711</t>
  </si>
  <si>
    <t>Alquiler de automóviles y vehículos de motor ligeros</t>
  </si>
  <si>
    <t>7712</t>
  </si>
  <si>
    <t>N7712</t>
  </si>
  <si>
    <t>Alquiler de camiones</t>
  </si>
  <si>
    <t>772</t>
  </si>
  <si>
    <t>N772</t>
  </si>
  <si>
    <t>Alquiler de efectos personales y artículos de uso doméstico</t>
  </si>
  <si>
    <t>7721</t>
  </si>
  <si>
    <t>N7721</t>
  </si>
  <si>
    <t>Alquiler de artículos de ocio y deportivos</t>
  </si>
  <si>
    <t>7722</t>
  </si>
  <si>
    <t>N7722</t>
  </si>
  <si>
    <t>Alquiler de cintas de vídeo y discos</t>
  </si>
  <si>
    <t>7729</t>
  </si>
  <si>
    <t>N7729</t>
  </si>
  <si>
    <t>Alquiler de otros efectos personales y artículos de uso doméstico</t>
  </si>
  <si>
    <t>773</t>
  </si>
  <si>
    <t>N773</t>
  </si>
  <si>
    <t>Alquiler de otra maquinaria, equipos y bienes tangibles</t>
  </si>
  <si>
    <t>7731</t>
  </si>
  <si>
    <t>N7731</t>
  </si>
  <si>
    <t>Alquiler de maquinaria y equipo de uso agrícola</t>
  </si>
  <si>
    <t>7732</t>
  </si>
  <si>
    <t>N7732</t>
  </si>
  <si>
    <t>Alquiler de maquinaria y equipo para la construcción e ingeniería civil</t>
  </si>
  <si>
    <t>7733</t>
  </si>
  <si>
    <t>N7733</t>
  </si>
  <si>
    <t>Alquiler de maquinaria y equipo de oficina, incluidos ordenadores</t>
  </si>
  <si>
    <t>7734</t>
  </si>
  <si>
    <t>N7734</t>
  </si>
  <si>
    <t>Alquiler de medios de navegación</t>
  </si>
  <si>
    <t>7735</t>
  </si>
  <si>
    <t>N7735</t>
  </si>
  <si>
    <t>Alquiler de medios de transporte aéreo</t>
  </si>
  <si>
    <t>7739</t>
  </si>
  <si>
    <t>N7739</t>
  </si>
  <si>
    <t>Alquiler de otra maquinaria, equipos y bienes tangibles n.c.o.p.</t>
  </si>
  <si>
    <t>774</t>
  </si>
  <si>
    <t>N774</t>
  </si>
  <si>
    <t>Arrendamiento de la propiedad intelectual y productos similares, excepto trabajos protegidos por los derechos de autor</t>
  </si>
  <si>
    <t>7740</t>
  </si>
  <si>
    <t>N7740</t>
  </si>
  <si>
    <t>78</t>
  </si>
  <si>
    <t>N78</t>
  </si>
  <si>
    <t>Actividades relacionadas con el empleo</t>
  </si>
  <si>
    <t>781</t>
  </si>
  <si>
    <t>N781</t>
  </si>
  <si>
    <t>Actividades de las agencias de colocación</t>
  </si>
  <si>
    <t>7810</t>
  </si>
  <si>
    <t>N7810</t>
  </si>
  <si>
    <t>782</t>
  </si>
  <si>
    <t>N782</t>
  </si>
  <si>
    <t>Actividades de las empresas de trabajo temporal</t>
  </si>
  <si>
    <t>7820</t>
  </si>
  <si>
    <t>N7820</t>
  </si>
  <si>
    <t>783</t>
  </si>
  <si>
    <t>N783</t>
  </si>
  <si>
    <t>Otra provisión de recursos humanos</t>
  </si>
  <si>
    <t>7830</t>
  </si>
  <si>
    <t>N7830</t>
  </si>
  <si>
    <t>79</t>
  </si>
  <si>
    <t>N79</t>
  </si>
  <si>
    <t>Actividades de agencias de viajes, operadores turísticos, servicios de reservas y actividades relacionadas con los mismos</t>
  </si>
  <si>
    <t>791</t>
  </si>
  <si>
    <t>N791</t>
  </si>
  <si>
    <t>Actividades de agencias de viajes y operadores turísticos</t>
  </si>
  <si>
    <t>7911</t>
  </si>
  <si>
    <t>N7911</t>
  </si>
  <si>
    <t>Actividades de las agencias de viajes</t>
  </si>
  <si>
    <t>7912</t>
  </si>
  <si>
    <t>N7912</t>
  </si>
  <si>
    <t>Actividades de los operadores turísticos</t>
  </si>
  <si>
    <t>799</t>
  </si>
  <si>
    <t>N799</t>
  </si>
  <si>
    <t>Otros servicios de reservas y actividades relacionadas con los mismos</t>
  </si>
  <si>
    <t>7990</t>
  </si>
  <si>
    <t>N7990</t>
  </si>
  <si>
    <t>80</t>
  </si>
  <si>
    <t>N80</t>
  </si>
  <si>
    <t>Actividades de seguridad e investigación</t>
  </si>
  <si>
    <t>801</t>
  </si>
  <si>
    <t>N801</t>
  </si>
  <si>
    <t>Actividades de seguridad privada</t>
  </si>
  <si>
    <t>8010</t>
  </si>
  <si>
    <t>N8010</t>
  </si>
  <si>
    <t>802</t>
  </si>
  <si>
    <t>N802</t>
  </si>
  <si>
    <t>Servicios de sistemas de seguridad</t>
  </si>
  <si>
    <t>8020</t>
  </si>
  <si>
    <t>N8020</t>
  </si>
  <si>
    <t>803</t>
  </si>
  <si>
    <t>N803</t>
  </si>
  <si>
    <t>Actividades de investigación</t>
  </si>
  <si>
    <t>8030</t>
  </si>
  <si>
    <t>N8030</t>
  </si>
  <si>
    <t>81</t>
  </si>
  <si>
    <t>N81</t>
  </si>
  <si>
    <t>Servicios a edificios y actividades de jardinería</t>
  </si>
  <si>
    <t>811</t>
  </si>
  <si>
    <t>N811</t>
  </si>
  <si>
    <t>Servicios integrales a edificios e instalaciones</t>
  </si>
  <si>
    <t>8110</t>
  </si>
  <si>
    <t>N8110</t>
  </si>
  <si>
    <t>812</t>
  </si>
  <si>
    <t>N812</t>
  </si>
  <si>
    <t>Actividades de limpieza</t>
  </si>
  <si>
    <t>8121</t>
  </si>
  <si>
    <t>N8121</t>
  </si>
  <si>
    <t>Limpieza general de edificios</t>
  </si>
  <si>
    <t>8122</t>
  </si>
  <si>
    <t>N8122</t>
  </si>
  <si>
    <t>Otras actividades de limpieza industrial y de edificios</t>
  </si>
  <si>
    <t>8129</t>
  </si>
  <si>
    <t>N8129</t>
  </si>
  <si>
    <t>Otras actividades de limpieza</t>
  </si>
  <si>
    <t>813</t>
  </si>
  <si>
    <t>N813</t>
  </si>
  <si>
    <t>Actividades de jardinería</t>
  </si>
  <si>
    <t>8130</t>
  </si>
  <si>
    <t>N8130</t>
  </si>
  <si>
    <t>82</t>
  </si>
  <si>
    <t>N82</t>
  </si>
  <si>
    <t>Actividades administrativas de oficina y otras actividades auxiliares a las empresas</t>
  </si>
  <si>
    <t>821</t>
  </si>
  <si>
    <t>N821</t>
  </si>
  <si>
    <t>Actividades administrativas y auxiliares de oficina</t>
  </si>
  <si>
    <t>8211</t>
  </si>
  <si>
    <t>N8211</t>
  </si>
  <si>
    <t>Servicios administrativos combinados</t>
  </si>
  <si>
    <t>8219</t>
  </si>
  <si>
    <t>N8219</t>
  </si>
  <si>
    <t>Actividades de fotocopiado, preparación de documentos y otras actividades especializadas de oficina</t>
  </si>
  <si>
    <t>822</t>
  </si>
  <si>
    <t>N822</t>
  </si>
  <si>
    <t>Actividades de los centros de llamadas</t>
  </si>
  <si>
    <t>8220</t>
  </si>
  <si>
    <t>N8220</t>
  </si>
  <si>
    <t>823</t>
  </si>
  <si>
    <t>N823</t>
  </si>
  <si>
    <t>Organización de convenciones y ferias de muestras</t>
  </si>
  <si>
    <t>8230</t>
  </si>
  <si>
    <t>N8230</t>
  </si>
  <si>
    <t>829</t>
  </si>
  <si>
    <t>N829</t>
  </si>
  <si>
    <t>Actividades de apoyo a las empresas n.c.o.p.</t>
  </si>
  <si>
    <t>8291</t>
  </si>
  <si>
    <t>N8291</t>
  </si>
  <si>
    <t>Actividades de las agencias de cobros y de información comercial</t>
  </si>
  <si>
    <t>8292</t>
  </si>
  <si>
    <t>N8292</t>
  </si>
  <si>
    <t>Actividades de envasado y empaquetado</t>
  </si>
  <si>
    <t>8299</t>
  </si>
  <si>
    <t>N8299</t>
  </si>
  <si>
    <t>Otras actividades de apoyo a las empresas n.c.o.p.</t>
  </si>
  <si>
    <t>Administración Pública y defensa; Seguridad Social obligatoria</t>
  </si>
  <si>
    <t>84</t>
  </si>
  <si>
    <t>O84</t>
  </si>
  <si>
    <t>841</t>
  </si>
  <si>
    <t>O841</t>
  </si>
  <si>
    <t>Administración Pública y de la política económica y social</t>
  </si>
  <si>
    <t>8411</t>
  </si>
  <si>
    <t>O8411</t>
  </si>
  <si>
    <t>Actividades generales de la Administración Pública</t>
  </si>
  <si>
    <t>8412</t>
  </si>
  <si>
    <t>O8412</t>
  </si>
  <si>
    <t>Regulación de las actividades sanitarias, educativas y culturales y otros servicios sociales, excepto Seguridad Social</t>
  </si>
  <si>
    <t>8413</t>
  </si>
  <si>
    <t>O8413</t>
  </si>
  <si>
    <t>Regulación de la actividad económica y contribución a su mayor eficiencia</t>
  </si>
  <si>
    <t>842</t>
  </si>
  <si>
    <t>O842</t>
  </si>
  <si>
    <t>Prestación de servicios a la comunidad en general</t>
  </si>
  <si>
    <t>8421</t>
  </si>
  <si>
    <t>O8421</t>
  </si>
  <si>
    <t>Asuntos exteriores</t>
  </si>
  <si>
    <t>8422</t>
  </si>
  <si>
    <t>O8422</t>
  </si>
  <si>
    <t>Defensa</t>
  </si>
  <si>
    <t>8423</t>
  </si>
  <si>
    <t>O8423</t>
  </si>
  <si>
    <t>Justicia</t>
  </si>
  <si>
    <t>8424</t>
  </si>
  <si>
    <t>O8424</t>
  </si>
  <si>
    <t>Orden público y seguridad</t>
  </si>
  <si>
    <t>8425</t>
  </si>
  <si>
    <t>O8425</t>
  </si>
  <si>
    <t>Protección civil</t>
  </si>
  <si>
    <t>843</t>
  </si>
  <si>
    <t>O843</t>
  </si>
  <si>
    <t>Seguridad Social obligatoria</t>
  </si>
  <si>
    <t>8430</t>
  </si>
  <si>
    <t>O8430</t>
  </si>
  <si>
    <t>Educación</t>
  </si>
  <si>
    <t>85</t>
  </si>
  <si>
    <t>P85</t>
  </si>
  <si>
    <t>851</t>
  </si>
  <si>
    <t>P851</t>
  </si>
  <si>
    <t>Educación preprimaria</t>
  </si>
  <si>
    <t>8510</t>
  </si>
  <si>
    <t>P8510</t>
  </si>
  <si>
    <t>852</t>
  </si>
  <si>
    <t>P852</t>
  </si>
  <si>
    <t>Educación primaria</t>
  </si>
  <si>
    <t>8520</t>
  </si>
  <si>
    <t>P8520</t>
  </si>
  <si>
    <t>853</t>
  </si>
  <si>
    <t>P853</t>
  </si>
  <si>
    <t>Educación secundaria</t>
  </si>
  <si>
    <t>8531</t>
  </si>
  <si>
    <t>P8531</t>
  </si>
  <si>
    <t>Educación secundaria general</t>
  </si>
  <si>
    <t>8532</t>
  </si>
  <si>
    <t>P8532</t>
  </si>
  <si>
    <t>Educación secundaria técnica y profesional</t>
  </si>
  <si>
    <t>854</t>
  </si>
  <si>
    <t>P854</t>
  </si>
  <si>
    <t>Educación postsecundaria</t>
  </si>
  <si>
    <t>8541</t>
  </si>
  <si>
    <t>P8541</t>
  </si>
  <si>
    <t>Educación postsecundaria no terciaria</t>
  </si>
  <si>
    <t>8543</t>
  </si>
  <si>
    <t>P8543</t>
  </si>
  <si>
    <t>Educación universitaria</t>
  </si>
  <si>
    <t>8544</t>
  </si>
  <si>
    <t>P8544</t>
  </si>
  <si>
    <t>Educación terciaria no universitaria</t>
  </si>
  <si>
    <t>855</t>
  </si>
  <si>
    <t>P855</t>
  </si>
  <si>
    <t>Otra educación</t>
  </si>
  <si>
    <t>8551</t>
  </si>
  <si>
    <t>P8551</t>
  </si>
  <si>
    <t>Educación deportiva y recreativa</t>
  </si>
  <si>
    <t>8552</t>
  </si>
  <si>
    <t>P8552</t>
  </si>
  <si>
    <t>Educación cultural</t>
  </si>
  <si>
    <t>8553</t>
  </si>
  <si>
    <t>P8553</t>
  </si>
  <si>
    <t>Actividades de las escuelas de conducción y pilotaje</t>
  </si>
  <si>
    <t>8559</t>
  </si>
  <si>
    <t>P8559</t>
  </si>
  <si>
    <t>Otra educación n.c.o.p.</t>
  </si>
  <si>
    <t>856</t>
  </si>
  <si>
    <t>P856</t>
  </si>
  <si>
    <t>Actividades auxiliares a la educación</t>
  </si>
  <si>
    <t>8560</t>
  </si>
  <si>
    <t>P8560</t>
  </si>
  <si>
    <t>Actividades sanitarias y de servicios sociales</t>
  </si>
  <si>
    <t>86</t>
  </si>
  <si>
    <t>Q86</t>
  </si>
  <si>
    <t>Actividades sanitarias</t>
  </si>
  <si>
    <t>861</t>
  </si>
  <si>
    <t>Q861</t>
  </si>
  <si>
    <t>Actividades hospitalarias</t>
  </si>
  <si>
    <t>8610</t>
  </si>
  <si>
    <t>Q8610</t>
  </si>
  <si>
    <t>862</t>
  </si>
  <si>
    <t>Q862</t>
  </si>
  <si>
    <t>Actividades médicas y odontológicas</t>
  </si>
  <si>
    <t>8621</t>
  </si>
  <si>
    <t>Q8621</t>
  </si>
  <si>
    <t>Actividades de medicina general</t>
  </si>
  <si>
    <t>8622</t>
  </si>
  <si>
    <t>Q8622</t>
  </si>
  <si>
    <t>Actividades de medicina especializada</t>
  </si>
  <si>
    <t>8623</t>
  </si>
  <si>
    <t>Q8623</t>
  </si>
  <si>
    <t>Actividades odontológicas</t>
  </si>
  <si>
    <t>869</t>
  </si>
  <si>
    <t>Q869</t>
  </si>
  <si>
    <t>Otras actividades sanitarias</t>
  </si>
  <si>
    <t>8690</t>
  </si>
  <si>
    <t>Q8690</t>
  </si>
  <si>
    <t>87</t>
  </si>
  <si>
    <t>Q87</t>
  </si>
  <si>
    <t>Asistencia en establecimientos residenciales</t>
  </si>
  <si>
    <t>871</t>
  </si>
  <si>
    <t>Q871</t>
  </si>
  <si>
    <t>Asistencia en establecimientos residenciales con cuidados sanitarios</t>
  </si>
  <si>
    <t>8710</t>
  </si>
  <si>
    <t>Q8710</t>
  </si>
  <si>
    <t>872</t>
  </si>
  <si>
    <t>Q872</t>
  </si>
  <si>
    <t>Asistencia en establecimientos residenciales para personas con discapacidad intelectual, enfermedad mental y drogodependencia</t>
  </si>
  <si>
    <t>8720</t>
  </si>
  <si>
    <t>Q8720</t>
  </si>
  <si>
    <t>873</t>
  </si>
  <si>
    <t>Q873</t>
  </si>
  <si>
    <t>Asistencia en establecimientos residenciales para personas mayores y con discapacidad física</t>
  </si>
  <si>
    <t>8731</t>
  </si>
  <si>
    <t>Q8731</t>
  </si>
  <si>
    <t>Asistencia en establecimientos residenciales para personas mayores</t>
  </si>
  <si>
    <t>8732</t>
  </si>
  <si>
    <t>Q8732</t>
  </si>
  <si>
    <t>Asistencia en establecimientos residenciales para personas con discapacidad física</t>
  </si>
  <si>
    <t>879</t>
  </si>
  <si>
    <t>Q879</t>
  </si>
  <si>
    <t>Otras actividades de asistencia en establecimientos residenciales</t>
  </si>
  <si>
    <t>8790</t>
  </si>
  <si>
    <t>Q8790</t>
  </si>
  <si>
    <t>88</t>
  </si>
  <si>
    <t>Q88</t>
  </si>
  <si>
    <t>Actividades de servicios sociales sin alojamiento</t>
  </si>
  <si>
    <t>881</t>
  </si>
  <si>
    <t>Q881</t>
  </si>
  <si>
    <t>Actividades de servicios sociales sin alojamiento para personas mayores y con discapacidad</t>
  </si>
  <si>
    <t>8811</t>
  </si>
  <si>
    <t>Q8811</t>
  </si>
  <si>
    <t>Actividades de servicios sociales sin alojamiento para personas mayores</t>
  </si>
  <si>
    <t>8812</t>
  </si>
  <si>
    <t>Q8812</t>
  </si>
  <si>
    <t>Actividades de servicios sociales sin alojamiento para personas con discapacidad</t>
  </si>
  <si>
    <t>889</t>
  </si>
  <si>
    <t>Q889</t>
  </si>
  <si>
    <t>Otros actividades de servicios sociales sin alojamiento</t>
  </si>
  <si>
    <t>8891</t>
  </si>
  <si>
    <t>Q8891</t>
  </si>
  <si>
    <t>Actividades de cuidado diurno de niños</t>
  </si>
  <si>
    <t>8899</t>
  </si>
  <si>
    <t>Q8899</t>
  </si>
  <si>
    <t>Otros actividades de servicios sociales sin alojamiento n.c.o.p.</t>
  </si>
  <si>
    <t>Actividades artísticas, recreativas y de entrenimiento</t>
  </si>
  <si>
    <t>90</t>
  </si>
  <si>
    <t>R90</t>
  </si>
  <si>
    <t>Actividades de creación, artísticas y espectáculos</t>
  </si>
  <si>
    <t>900</t>
  </si>
  <si>
    <t>R900</t>
  </si>
  <si>
    <t>9001</t>
  </si>
  <si>
    <t>R9001</t>
  </si>
  <si>
    <t>Artes escénicas</t>
  </si>
  <si>
    <t>9002</t>
  </si>
  <si>
    <t>R9002</t>
  </si>
  <si>
    <t>Actividades auxiliares a las artes escénicas</t>
  </si>
  <si>
    <t>9003</t>
  </si>
  <si>
    <t>R9003</t>
  </si>
  <si>
    <t>Creación artística y literaria</t>
  </si>
  <si>
    <t>9004</t>
  </si>
  <si>
    <t>R9004</t>
  </si>
  <si>
    <t>Gestión de salas de espectáculos</t>
  </si>
  <si>
    <t>91</t>
  </si>
  <si>
    <t>R91</t>
  </si>
  <si>
    <t>Actividades de bibliotecas, archivos, museos y otras actividades culturales</t>
  </si>
  <si>
    <t>910</t>
  </si>
  <si>
    <t>R910</t>
  </si>
  <si>
    <t>9102</t>
  </si>
  <si>
    <t>R9102</t>
  </si>
  <si>
    <t>Actividades de museos</t>
  </si>
  <si>
    <t>9103</t>
  </si>
  <si>
    <t>R9103</t>
  </si>
  <si>
    <t>Gestión de lugares y edificios históricos</t>
  </si>
  <si>
    <t>9104</t>
  </si>
  <si>
    <t>R9104</t>
  </si>
  <si>
    <t>Actividades de los jardines botánicos, parques zoológicos y reservas naturales</t>
  </si>
  <si>
    <t>9105</t>
  </si>
  <si>
    <t>R9105</t>
  </si>
  <si>
    <t>Actividades de bibliotecas</t>
  </si>
  <si>
    <t>9106</t>
  </si>
  <si>
    <t>R9106</t>
  </si>
  <si>
    <t>Actividades de archivos</t>
  </si>
  <si>
    <t>92</t>
  </si>
  <si>
    <t>R92</t>
  </si>
  <si>
    <t>Actividades de juegos de azar y apuestas</t>
  </si>
  <si>
    <t>920</t>
  </si>
  <si>
    <t>R920</t>
  </si>
  <si>
    <t>9200</t>
  </si>
  <si>
    <t>R9200</t>
  </si>
  <si>
    <t>93</t>
  </si>
  <si>
    <t>R93</t>
  </si>
  <si>
    <t>Actividades deportivas, recreativas y de entretenimiento</t>
  </si>
  <si>
    <t>931</t>
  </si>
  <si>
    <t>R931</t>
  </si>
  <si>
    <t>Actividades deportivas</t>
  </si>
  <si>
    <t>9311</t>
  </si>
  <si>
    <t>R9311</t>
  </si>
  <si>
    <t>Gestión de instalaciones deportivas</t>
  </si>
  <si>
    <t>9312</t>
  </si>
  <si>
    <t>R9312</t>
  </si>
  <si>
    <t>Actividades de los clubes deportivos</t>
  </si>
  <si>
    <t>9313</t>
  </si>
  <si>
    <t>R9313</t>
  </si>
  <si>
    <t>Actividades de los gimnasios</t>
  </si>
  <si>
    <t>9319</t>
  </si>
  <si>
    <t>R9319</t>
  </si>
  <si>
    <t>Otras actividades deportivas</t>
  </si>
  <si>
    <t>932</t>
  </si>
  <si>
    <t>R932</t>
  </si>
  <si>
    <t>Actividades recreativas y de entretenimiento</t>
  </si>
  <si>
    <t>9321</t>
  </si>
  <si>
    <t>R9321</t>
  </si>
  <si>
    <t>Actividades de los parques de atracciones y los parques temáticos</t>
  </si>
  <si>
    <t>9329</t>
  </si>
  <si>
    <t>R9329</t>
  </si>
  <si>
    <t>Otras actividades recreativas y de entretenimiento</t>
  </si>
  <si>
    <t>Otros servicios</t>
  </si>
  <si>
    <t>94</t>
  </si>
  <si>
    <t>S94</t>
  </si>
  <si>
    <t>Actividades asociativas</t>
  </si>
  <si>
    <t>941</t>
  </si>
  <si>
    <t>S941</t>
  </si>
  <si>
    <t>Actividades de organizaciones empresariales, profesionales y patronales</t>
  </si>
  <si>
    <t>9411</t>
  </si>
  <si>
    <t>S9411</t>
  </si>
  <si>
    <t>Actividades de organizaciones empresariales y patronales</t>
  </si>
  <si>
    <t>9412</t>
  </si>
  <si>
    <t>S9412</t>
  </si>
  <si>
    <t>Actividades de organizaciones profesionales</t>
  </si>
  <si>
    <t>942</t>
  </si>
  <si>
    <t>S942</t>
  </si>
  <si>
    <t>Actividades sindicales</t>
  </si>
  <si>
    <t>9420</t>
  </si>
  <si>
    <t>S9420</t>
  </si>
  <si>
    <t>949</t>
  </si>
  <si>
    <t>S949</t>
  </si>
  <si>
    <t>Otras actividades asociativas</t>
  </si>
  <si>
    <t>9491</t>
  </si>
  <si>
    <t>S9491</t>
  </si>
  <si>
    <t>Actividades de organizaciones religiosas</t>
  </si>
  <si>
    <t>9492</t>
  </si>
  <si>
    <t>S9492</t>
  </si>
  <si>
    <t>Actividades de organizaciones políticas</t>
  </si>
  <si>
    <t>9499</t>
  </si>
  <si>
    <t>S9499</t>
  </si>
  <si>
    <t>Otras actividades asociativas n.c.o.p.</t>
  </si>
  <si>
    <t>95</t>
  </si>
  <si>
    <t>S95</t>
  </si>
  <si>
    <t>Reparación de ordenadores, efectos personales y artículos de uso doméstico</t>
  </si>
  <si>
    <t>951</t>
  </si>
  <si>
    <t>S951</t>
  </si>
  <si>
    <t>Reparación de ordenadores y equipos de comunicación</t>
  </si>
  <si>
    <t>9511</t>
  </si>
  <si>
    <t>S9511</t>
  </si>
  <si>
    <t>Reparación de ordenadores y equipos periféricos</t>
  </si>
  <si>
    <t>9512</t>
  </si>
  <si>
    <t>S9512</t>
  </si>
  <si>
    <t>Reparación de equipos de comunicación</t>
  </si>
  <si>
    <t>952</t>
  </si>
  <si>
    <t>S952</t>
  </si>
  <si>
    <t>Reparación de efectos personales y artículos de uso doméstico</t>
  </si>
  <si>
    <t>9521</t>
  </si>
  <si>
    <t>S9521</t>
  </si>
  <si>
    <t>Reparación de aparatos electrónicos de audio y vídeo de uso doméstico</t>
  </si>
  <si>
    <t>9522</t>
  </si>
  <si>
    <t>S9522</t>
  </si>
  <si>
    <t>Reparación de aparatos electrodomésticos y de equipos para el hogar y el jardín</t>
  </si>
  <si>
    <t>9523</t>
  </si>
  <si>
    <t>S9523</t>
  </si>
  <si>
    <t>Reparación de calzado y artículos de cuero</t>
  </si>
  <si>
    <t>9524</t>
  </si>
  <si>
    <t>S9524</t>
  </si>
  <si>
    <t>Reparación de muebles y artículos de menaje</t>
  </si>
  <si>
    <t>9525</t>
  </si>
  <si>
    <t>S9525</t>
  </si>
  <si>
    <t>Reparación de relojes y joyería</t>
  </si>
  <si>
    <t>9529</t>
  </si>
  <si>
    <t>S9529</t>
  </si>
  <si>
    <t>Reparación de otros efectos personales y artículos de uso doméstico</t>
  </si>
  <si>
    <t>96</t>
  </si>
  <si>
    <t>S96</t>
  </si>
  <si>
    <t>Otros servicios personales</t>
  </si>
  <si>
    <t>960</t>
  </si>
  <si>
    <t>S960</t>
  </si>
  <si>
    <t>9601</t>
  </si>
  <si>
    <t>S9601</t>
  </si>
  <si>
    <t>Lavado y limpieza de prendas textiles y de piel</t>
  </si>
  <si>
    <t>9602</t>
  </si>
  <si>
    <t>S9602</t>
  </si>
  <si>
    <t>Peluquería y otros tratamientos de belleza</t>
  </si>
  <si>
    <t>9603</t>
  </si>
  <si>
    <t>S9603</t>
  </si>
  <si>
    <t>Pompas fúnebres y actividades relacionadas</t>
  </si>
  <si>
    <t>9604</t>
  </si>
  <si>
    <t>S9604</t>
  </si>
  <si>
    <t>Actividades de mantenimiento físico</t>
  </si>
  <si>
    <t>9609</t>
  </si>
  <si>
    <t>S9609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</si>
  <si>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</si>
  <si>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</si>
  <si>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</si>
  <si>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97</t>
  </si>
  <si>
    <t>T97</t>
  </si>
  <si>
    <t>Actividades de los hogares como empleadores de personal doméstico</t>
  </si>
  <si>
    <t>970</t>
  </si>
  <si>
    <t>T970</t>
  </si>
  <si>
    <t>9700</t>
  </si>
  <si>
    <t>T9700</t>
  </si>
  <si>
    <t>98</t>
  </si>
  <si>
    <t>T98</t>
  </si>
  <si>
    <t>Actividades de los hogares como productores de bienes y servicios para uso propio</t>
  </si>
  <si>
    <t>981</t>
  </si>
  <si>
    <t>T981</t>
  </si>
  <si>
    <t>Actividades de los hogares como productores de bienes para uso propio</t>
  </si>
  <si>
    <t>9810</t>
  </si>
  <si>
    <t>T9810</t>
  </si>
  <si>
    <t>982</t>
  </si>
  <si>
    <t>T982</t>
  </si>
  <si>
    <t>Actividades de los hogares como productores de servicios para uso propio</t>
  </si>
  <si>
    <t>9820</t>
  </si>
  <si>
    <t>T9820</t>
  </si>
  <si>
    <t>U</t>
  </si>
  <si>
    <t>Actividades de organizaciones y organismos extraterritoriales</t>
  </si>
  <si>
    <t>99</t>
  </si>
  <si>
    <t>U99</t>
  </si>
  <si>
    <t>990</t>
  </si>
  <si>
    <t>U990</t>
  </si>
  <si>
    <t>9900</t>
  </si>
  <si>
    <t>U9900</t>
  </si>
  <si>
    <t>municipio</t>
  </si>
  <si>
    <t>población</t>
  </si>
  <si>
    <t>Población Padrón 2020</t>
  </si>
  <si>
    <t>Seleccionar Municipio</t>
  </si>
  <si>
    <t xml:space="preserve"> Adanero</t>
  </si>
  <si>
    <t xml:space="preserve"> Adrada, La</t>
  </si>
  <si>
    <t xml:space="preserve"> Albornos</t>
  </si>
  <si>
    <t xml:space="preserve"> Aldeanueva de Santa Cruz</t>
  </si>
  <si>
    <t xml:space="preserve"> Aldeaseca</t>
  </si>
  <si>
    <t xml:space="preserve"> Aldehuela, La</t>
  </si>
  <si>
    <t xml:space="preserve"> Amavida</t>
  </si>
  <si>
    <t xml:space="preserve"> Arenal, El</t>
  </si>
  <si>
    <t xml:space="preserve"> Arenas de San Pedro</t>
  </si>
  <si>
    <t xml:space="preserve"> Arevalillo</t>
  </si>
  <si>
    <t xml:space="preserve"> Arévalo</t>
  </si>
  <si>
    <t xml:space="preserve"> Aveinte</t>
  </si>
  <si>
    <t xml:space="preserve"> Avellaneda</t>
  </si>
  <si>
    <t xml:space="preserve"> Ávila</t>
  </si>
  <si>
    <t xml:space="preserve"> Barco de Ávila, El</t>
  </si>
  <si>
    <t xml:space="preserve"> Barraco, El</t>
  </si>
  <si>
    <t xml:space="preserve"> Barromán</t>
  </si>
  <si>
    <t xml:space="preserve"> Becedas</t>
  </si>
  <si>
    <t xml:space="preserve"> Becedillas</t>
  </si>
  <si>
    <t xml:space="preserve"> Bercial de Zapardiel</t>
  </si>
  <si>
    <t xml:space="preserve"> Berlanas, Las</t>
  </si>
  <si>
    <t xml:space="preserve"> Bernuy-Zapardiel</t>
  </si>
  <si>
    <t xml:space="preserve"> Berrocalejo de Aragona</t>
  </si>
  <si>
    <t xml:space="preserve"> Blascomillán</t>
  </si>
  <si>
    <t xml:space="preserve"> Blasconuño de Matacabras</t>
  </si>
  <si>
    <t xml:space="preserve"> Blascosancho</t>
  </si>
  <si>
    <t xml:space="preserve"> Bohodón, El</t>
  </si>
  <si>
    <t xml:space="preserve"> Bohoyo</t>
  </si>
  <si>
    <t xml:space="preserve"> Bonilla de la Sierra</t>
  </si>
  <si>
    <t xml:space="preserve"> Brabos</t>
  </si>
  <si>
    <t xml:space="preserve"> Bularros</t>
  </si>
  <si>
    <t xml:space="preserve"> Burgohondo</t>
  </si>
  <si>
    <t xml:space="preserve"> Cabezas de Alambre</t>
  </si>
  <si>
    <t xml:space="preserve"> Cabezas del Pozo</t>
  </si>
  <si>
    <t xml:space="preserve"> Cabezas del Villar</t>
  </si>
  <si>
    <t xml:space="preserve"> Cabizuela</t>
  </si>
  <si>
    <t xml:space="preserve"> Canales</t>
  </si>
  <si>
    <t xml:space="preserve"> Candeleda</t>
  </si>
  <si>
    <t xml:space="preserve"> Cantiveros</t>
  </si>
  <si>
    <t xml:space="preserve"> Cardeñosa</t>
  </si>
  <si>
    <t xml:space="preserve"> Carrera, La</t>
  </si>
  <si>
    <t xml:space="preserve"> Casas del Puerto</t>
  </si>
  <si>
    <t xml:space="preserve"> Casasola</t>
  </si>
  <si>
    <t xml:space="preserve"> Casavieja</t>
  </si>
  <si>
    <t xml:space="preserve"> Casillas</t>
  </si>
  <si>
    <t xml:space="preserve"> Castellanos de Zapardiel</t>
  </si>
  <si>
    <t xml:space="preserve"> Cebreros</t>
  </si>
  <si>
    <t xml:space="preserve"> Cepeda la Mora</t>
  </si>
  <si>
    <t xml:space="preserve"> Cillán</t>
  </si>
  <si>
    <t xml:space="preserve"> Cisla</t>
  </si>
  <si>
    <t xml:space="preserve"> Colilla, La</t>
  </si>
  <si>
    <t xml:space="preserve"> Collado de Contreras</t>
  </si>
  <si>
    <t xml:space="preserve"> Collado del Mirón</t>
  </si>
  <si>
    <t xml:space="preserve"> Constanzana</t>
  </si>
  <si>
    <t xml:space="preserve"> Crespos</t>
  </si>
  <si>
    <t xml:space="preserve"> Cuevas del Valle</t>
  </si>
  <si>
    <t xml:space="preserve"> Chamartín</t>
  </si>
  <si>
    <t xml:space="preserve"> Donjimeno</t>
  </si>
  <si>
    <t xml:space="preserve"> Donvidas</t>
  </si>
  <si>
    <t xml:space="preserve"> Espinosa de los Caballeros</t>
  </si>
  <si>
    <t xml:space="preserve"> Flores de Ávila</t>
  </si>
  <si>
    <t xml:space="preserve"> Fontiveros</t>
  </si>
  <si>
    <t xml:space="preserve"> Fresnedilla</t>
  </si>
  <si>
    <t xml:space="preserve"> Fresno, El</t>
  </si>
  <si>
    <t xml:space="preserve"> Fuente el Saúz</t>
  </si>
  <si>
    <t xml:space="preserve"> Fuentes de Año</t>
  </si>
  <si>
    <t xml:space="preserve"> Gallegos de Altamiros</t>
  </si>
  <si>
    <t xml:space="preserve"> Gallegos de Sobrinos</t>
  </si>
  <si>
    <t xml:space="preserve"> Garganta del Villar</t>
  </si>
  <si>
    <t xml:space="preserve"> Gavilanes</t>
  </si>
  <si>
    <t xml:space="preserve"> Gemuño</t>
  </si>
  <si>
    <t xml:space="preserve"> Gilbuena</t>
  </si>
  <si>
    <t xml:space="preserve"> Gil García</t>
  </si>
  <si>
    <t xml:space="preserve"> Gimialcón</t>
  </si>
  <si>
    <t xml:space="preserve"> Gotarrendura</t>
  </si>
  <si>
    <t xml:space="preserve"> Grandes y San Martín</t>
  </si>
  <si>
    <t xml:space="preserve"> Guisando</t>
  </si>
  <si>
    <t xml:space="preserve"> Gutierre-Muñoz</t>
  </si>
  <si>
    <t xml:space="preserve"> Hernansancho</t>
  </si>
  <si>
    <t xml:space="preserve"> Herradón de Pinares</t>
  </si>
  <si>
    <t xml:space="preserve"> Herreros de Suso</t>
  </si>
  <si>
    <t xml:space="preserve"> Higuera de las Dueñas</t>
  </si>
  <si>
    <t xml:space="preserve"> Hija de Dios, La</t>
  </si>
  <si>
    <t xml:space="preserve"> Horcajada, La</t>
  </si>
  <si>
    <t xml:space="preserve"> Horcajo de las Torres</t>
  </si>
  <si>
    <t xml:space="preserve"> Hornillo, El</t>
  </si>
  <si>
    <t xml:space="preserve"> Hoyocasero</t>
  </si>
  <si>
    <t xml:space="preserve"> Hoyo de Pinares, El</t>
  </si>
  <si>
    <t xml:space="preserve"> Hoyorredondo</t>
  </si>
  <si>
    <t xml:space="preserve"> Hoyos del Collado</t>
  </si>
  <si>
    <t xml:space="preserve"> Hoyos del Espino</t>
  </si>
  <si>
    <t xml:space="preserve"> Hoyos de Miguel Muñoz</t>
  </si>
  <si>
    <t xml:space="preserve"> Hurtumpascual</t>
  </si>
  <si>
    <t xml:space="preserve"> Junciana</t>
  </si>
  <si>
    <t xml:space="preserve"> Langa</t>
  </si>
  <si>
    <t xml:space="preserve"> Lanzahíta</t>
  </si>
  <si>
    <t xml:space="preserve"> Losar del Barco, El</t>
  </si>
  <si>
    <t xml:space="preserve"> Llanos de Tormes, Los</t>
  </si>
  <si>
    <t xml:space="preserve"> Madrigal de las Altas Torres</t>
  </si>
  <si>
    <t xml:space="preserve"> Maello</t>
  </si>
  <si>
    <t xml:space="preserve"> Malpartida de Corneja</t>
  </si>
  <si>
    <t xml:space="preserve"> Mamblas</t>
  </si>
  <si>
    <t xml:space="preserve"> Mancera de Arriba</t>
  </si>
  <si>
    <t xml:space="preserve"> Manjabálago y Ortigosa de Rioalmar</t>
  </si>
  <si>
    <t xml:space="preserve"> Marlín</t>
  </si>
  <si>
    <t xml:space="preserve"> Martiherrero</t>
  </si>
  <si>
    <t xml:space="preserve"> Martínez</t>
  </si>
  <si>
    <t xml:space="preserve"> Mediana de Voltoya</t>
  </si>
  <si>
    <t xml:space="preserve"> Medinilla</t>
  </si>
  <si>
    <t xml:space="preserve"> Mengamuñoz</t>
  </si>
  <si>
    <t xml:space="preserve"> Mesegar de Corneja</t>
  </si>
  <si>
    <t xml:space="preserve"> Mijares</t>
  </si>
  <si>
    <t xml:space="preserve"> Mingorría</t>
  </si>
  <si>
    <t xml:space="preserve"> Mirón, El</t>
  </si>
  <si>
    <t xml:space="preserve"> Mironcillo</t>
  </si>
  <si>
    <t xml:space="preserve"> Mirueña de los Infanzones</t>
  </si>
  <si>
    <t xml:space="preserve"> Mombeltrán</t>
  </si>
  <si>
    <t xml:space="preserve"> Monsalupe</t>
  </si>
  <si>
    <t xml:space="preserve"> Moraleja de Matacabras</t>
  </si>
  <si>
    <t xml:space="preserve"> Muñana</t>
  </si>
  <si>
    <t xml:space="preserve"> Muñico</t>
  </si>
  <si>
    <t xml:space="preserve"> Muñogalindo</t>
  </si>
  <si>
    <t xml:space="preserve"> Muñogrande</t>
  </si>
  <si>
    <t xml:space="preserve"> Muñomer del Peco</t>
  </si>
  <si>
    <t xml:space="preserve"> Muñopepe</t>
  </si>
  <si>
    <t xml:space="preserve"> Muñosancho</t>
  </si>
  <si>
    <t xml:space="preserve"> Muñotello</t>
  </si>
  <si>
    <t xml:space="preserve"> Narrillos del Álamo</t>
  </si>
  <si>
    <t xml:space="preserve"> Narrillos del Rebollar</t>
  </si>
  <si>
    <t xml:space="preserve"> Narros del Castillo</t>
  </si>
  <si>
    <t xml:space="preserve"> Narros del Puerto</t>
  </si>
  <si>
    <t xml:space="preserve"> Narros de Saldueña</t>
  </si>
  <si>
    <t xml:space="preserve"> Navacepedilla de Corneja</t>
  </si>
  <si>
    <t xml:space="preserve"> Nava de Arévalo</t>
  </si>
  <si>
    <t xml:space="preserve"> Nava del Barco</t>
  </si>
  <si>
    <t xml:space="preserve"> Navadijos</t>
  </si>
  <si>
    <t xml:space="preserve"> Navaescurial</t>
  </si>
  <si>
    <t xml:space="preserve"> Navahondilla</t>
  </si>
  <si>
    <t xml:space="preserve"> Navalacruz</t>
  </si>
  <si>
    <t xml:space="preserve"> Navalmoral</t>
  </si>
  <si>
    <t xml:space="preserve"> Navalonguilla</t>
  </si>
  <si>
    <t xml:space="preserve"> Navalosa</t>
  </si>
  <si>
    <t xml:space="preserve"> Navalperal de Pinares</t>
  </si>
  <si>
    <t xml:space="preserve"> Navalperal de Tormes</t>
  </si>
  <si>
    <t xml:space="preserve"> Navaluenga</t>
  </si>
  <si>
    <t xml:space="preserve"> Navaquesera</t>
  </si>
  <si>
    <t xml:space="preserve"> Navarredonda de Gredos</t>
  </si>
  <si>
    <t xml:space="preserve"> Navarredondilla</t>
  </si>
  <si>
    <t xml:space="preserve"> Navarrevisca</t>
  </si>
  <si>
    <t xml:space="preserve"> Navas del Marqués, Las</t>
  </si>
  <si>
    <t xml:space="preserve"> Navatalgordo</t>
  </si>
  <si>
    <t xml:space="preserve"> Navatejares</t>
  </si>
  <si>
    <t xml:space="preserve"> Neila de San Miguel</t>
  </si>
  <si>
    <t xml:space="preserve"> Niharra</t>
  </si>
  <si>
    <t xml:space="preserve"> Ojos-Albos</t>
  </si>
  <si>
    <t xml:space="preserve"> Orbita</t>
  </si>
  <si>
    <t xml:space="preserve"> Oso, El</t>
  </si>
  <si>
    <t xml:space="preserve"> Padiernos</t>
  </si>
  <si>
    <t xml:space="preserve"> Pajares de Adaja</t>
  </si>
  <si>
    <t xml:space="preserve"> Palacios de Goda</t>
  </si>
  <si>
    <t xml:space="preserve"> Papatrigo</t>
  </si>
  <si>
    <t xml:space="preserve"> Parral, El</t>
  </si>
  <si>
    <t xml:space="preserve"> Pascualcobo</t>
  </si>
  <si>
    <t xml:space="preserve"> Pedro Bernardo</t>
  </si>
  <si>
    <t xml:space="preserve"> Pedro-Rodríguez</t>
  </si>
  <si>
    <t xml:space="preserve"> Peguerinos</t>
  </si>
  <si>
    <t xml:space="preserve"> Peñalba de Ávila</t>
  </si>
  <si>
    <t xml:space="preserve"> Piedrahíta</t>
  </si>
  <si>
    <t xml:space="preserve"> Piedralaves</t>
  </si>
  <si>
    <t xml:space="preserve"> Poveda</t>
  </si>
  <si>
    <t xml:space="preserve"> Poyales del Hoyo</t>
  </si>
  <si>
    <t xml:space="preserve"> Pozanco</t>
  </si>
  <si>
    <t xml:space="preserve"> Pradosegar</t>
  </si>
  <si>
    <t xml:space="preserve"> Puerto Castilla</t>
  </si>
  <si>
    <t xml:space="preserve"> Rasueros</t>
  </si>
  <si>
    <t xml:space="preserve"> Riocabado</t>
  </si>
  <si>
    <t xml:space="preserve"> Riofrío</t>
  </si>
  <si>
    <t xml:space="preserve"> Rivilla de Barajas</t>
  </si>
  <si>
    <t xml:space="preserve"> Salobral</t>
  </si>
  <si>
    <t xml:space="preserve"> Salvadiós</t>
  </si>
  <si>
    <t xml:space="preserve"> San Bartolomé de Béjar</t>
  </si>
  <si>
    <t xml:space="preserve"> San Bartolomé de Corneja</t>
  </si>
  <si>
    <t xml:space="preserve"> San Bartolomé de Pinares</t>
  </si>
  <si>
    <t xml:space="preserve"> Sanchidrián</t>
  </si>
  <si>
    <t xml:space="preserve"> Sanchorreja</t>
  </si>
  <si>
    <t xml:space="preserve"> San Esteban de los Patos</t>
  </si>
  <si>
    <t xml:space="preserve"> San Esteban del Valle</t>
  </si>
  <si>
    <t xml:space="preserve"> San Esteban de Zapardiel</t>
  </si>
  <si>
    <t xml:space="preserve"> San García de Ingelmos</t>
  </si>
  <si>
    <t xml:space="preserve"> San Juan de la Encinilla</t>
  </si>
  <si>
    <t xml:space="preserve"> San Juan de la Nava</t>
  </si>
  <si>
    <t xml:space="preserve"> San Juan del Molinillo</t>
  </si>
  <si>
    <t xml:space="preserve"> San Juan del Olmo</t>
  </si>
  <si>
    <t xml:space="preserve"> San Lorenzo de Tormes</t>
  </si>
  <si>
    <t xml:space="preserve"> San Martín de la Vega del Alberche</t>
  </si>
  <si>
    <t xml:space="preserve"> San Martín del Pimpollar</t>
  </si>
  <si>
    <t xml:space="preserve"> San Miguel de Corneja</t>
  </si>
  <si>
    <t xml:space="preserve"> San Miguel de Serrezuela</t>
  </si>
  <si>
    <t xml:space="preserve"> San Pascual</t>
  </si>
  <si>
    <t xml:space="preserve"> San Pedro del Arroyo</t>
  </si>
  <si>
    <t xml:space="preserve"> Santa Cruz del Valle</t>
  </si>
  <si>
    <t xml:space="preserve"> Santa Cruz de Pinares</t>
  </si>
  <si>
    <t xml:space="preserve"> Santa María del Arroyo</t>
  </si>
  <si>
    <t xml:space="preserve"> Santa María del Berrocal</t>
  </si>
  <si>
    <t xml:space="preserve"> Santa María de los Caballeros</t>
  </si>
  <si>
    <t xml:space="preserve"> Santa María del Tiétar</t>
  </si>
  <si>
    <t xml:space="preserve"> Santiago del Collado</t>
  </si>
  <si>
    <t xml:space="preserve"> Santo Domingo de las Posadas</t>
  </si>
  <si>
    <t xml:space="preserve"> Santo Tomé de Zabarcos</t>
  </si>
  <si>
    <t xml:space="preserve"> San Vicente de Arévalo</t>
  </si>
  <si>
    <t xml:space="preserve"> Serrada, La</t>
  </si>
  <si>
    <t xml:space="preserve"> Serranillos</t>
  </si>
  <si>
    <t xml:space="preserve"> Sigeres</t>
  </si>
  <si>
    <t xml:space="preserve"> Sinlabajos</t>
  </si>
  <si>
    <t xml:space="preserve"> Solana de Ávila</t>
  </si>
  <si>
    <t xml:space="preserve"> Solana de Rioalmar</t>
  </si>
  <si>
    <t xml:space="preserve"> Solosancho</t>
  </si>
  <si>
    <t xml:space="preserve"> Sotalbo</t>
  </si>
  <si>
    <t xml:space="preserve"> Sotillo de la Adrada</t>
  </si>
  <si>
    <t xml:space="preserve"> Tiemblo, El</t>
  </si>
  <si>
    <t xml:space="preserve"> Tiñosillos</t>
  </si>
  <si>
    <t xml:space="preserve"> Tolbaños</t>
  </si>
  <si>
    <t xml:space="preserve"> Tormellas</t>
  </si>
  <si>
    <t xml:space="preserve"> Tornadizos de Ávila</t>
  </si>
  <si>
    <t xml:space="preserve"> Tórtoles</t>
  </si>
  <si>
    <t xml:space="preserve"> Torre, La</t>
  </si>
  <si>
    <t xml:space="preserve"> Umbrías</t>
  </si>
  <si>
    <t xml:space="preserve"> Vadillo de la Sierra</t>
  </si>
  <si>
    <t xml:space="preserve"> Valdecasa</t>
  </si>
  <si>
    <t xml:space="preserve"> Vega de Santa María</t>
  </si>
  <si>
    <t xml:space="preserve"> Velayos</t>
  </si>
  <si>
    <t xml:space="preserve"> Villaflor</t>
  </si>
  <si>
    <t xml:space="preserve"> Villafranca de la Sierra</t>
  </si>
  <si>
    <t xml:space="preserve"> Villanueva de Gómez</t>
  </si>
  <si>
    <t xml:space="preserve"> Villanueva del Aceral</t>
  </si>
  <si>
    <t xml:space="preserve"> Villanueva del Campillo</t>
  </si>
  <si>
    <t xml:space="preserve"> Villar de Corneja</t>
  </si>
  <si>
    <t xml:space="preserve"> Villarejo del Valle</t>
  </si>
  <si>
    <t xml:space="preserve"> Villatoro</t>
  </si>
  <si>
    <t xml:space="preserve"> Viñegra de Moraña</t>
  </si>
  <si>
    <t xml:space="preserve"> Vita</t>
  </si>
  <si>
    <t xml:space="preserve"> Zapardiel de la Cañada</t>
  </si>
  <si>
    <t xml:space="preserve"> Zapardiel de la Ribera</t>
  </si>
  <si>
    <t xml:space="preserve"> San Juan de Gredos</t>
  </si>
  <si>
    <t xml:space="preserve"> Santa María del Cubillo</t>
  </si>
  <si>
    <t xml:space="preserve"> Diego del Carpio</t>
  </si>
  <si>
    <t xml:space="preserve"> Santiago del Tormes</t>
  </si>
  <si>
    <t xml:space="preserve"> Villanueva de Ávila</t>
  </si>
  <si>
    <t xml:space="preserve"> Abajas</t>
  </si>
  <si>
    <t xml:space="preserve"> Adrada de Haza</t>
  </si>
  <si>
    <t xml:space="preserve"> Aguas Cándidas</t>
  </si>
  <si>
    <t xml:space="preserve"> Aguilar de Bureba</t>
  </si>
  <si>
    <t xml:space="preserve"> Albillos</t>
  </si>
  <si>
    <t xml:space="preserve"> Alcocero de Mola</t>
  </si>
  <si>
    <t xml:space="preserve"> Alfoz de Bricia</t>
  </si>
  <si>
    <t xml:space="preserve"> Alfoz de Santa Gadea</t>
  </si>
  <si>
    <t xml:space="preserve"> Altable</t>
  </si>
  <si>
    <t xml:space="preserve"> Altos, Los</t>
  </si>
  <si>
    <t xml:space="preserve"> Ameyugo</t>
  </si>
  <si>
    <t xml:space="preserve"> Anguix</t>
  </si>
  <si>
    <t xml:space="preserve"> Aranda de Duero</t>
  </si>
  <si>
    <t xml:space="preserve"> Arandilla</t>
  </si>
  <si>
    <t xml:space="preserve"> Arauzo de Miel</t>
  </si>
  <si>
    <t xml:space="preserve"> Arauzo de Salce</t>
  </si>
  <si>
    <t xml:space="preserve"> Arauzo de Torre</t>
  </si>
  <si>
    <t xml:space="preserve"> Arcos</t>
  </si>
  <si>
    <t xml:space="preserve"> Arenillas de Riopisuerga</t>
  </si>
  <si>
    <t xml:space="preserve"> Arija</t>
  </si>
  <si>
    <t xml:space="preserve"> Arlanzón</t>
  </si>
  <si>
    <t xml:space="preserve"> Arraya de Oca</t>
  </si>
  <si>
    <t xml:space="preserve"> Atapuerca</t>
  </si>
  <si>
    <t xml:space="preserve"> Ausines, Los</t>
  </si>
  <si>
    <t xml:space="preserve"> Avellanosa de Muñó</t>
  </si>
  <si>
    <t xml:space="preserve"> Bahabón de Esgueva</t>
  </si>
  <si>
    <t xml:space="preserve"> Balbases, Los</t>
  </si>
  <si>
    <t xml:space="preserve"> Baños de Valdearados</t>
  </si>
  <si>
    <t xml:space="preserve"> Bañuelos de Bureba</t>
  </si>
  <si>
    <t xml:space="preserve"> Barbadillo de Herreros</t>
  </si>
  <si>
    <t xml:space="preserve"> Barbadillo del Mercado</t>
  </si>
  <si>
    <t xml:space="preserve"> Barbadillo del Pez</t>
  </si>
  <si>
    <t xml:space="preserve"> Barrio de Muñó</t>
  </si>
  <si>
    <t xml:space="preserve"> Barrios de Bureba, Los</t>
  </si>
  <si>
    <t xml:space="preserve"> Barrios de Colina</t>
  </si>
  <si>
    <t xml:space="preserve"> Basconcillos del Tozo</t>
  </si>
  <si>
    <t xml:space="preserve"> Bascuñana</t>
  </si>
  <si>
    <t xml:space="preserve"> Belbimbre</t>
  </si>
  <si>
    <t xml:space="preserve"> Belorado</t>
  </si>
  <si>
    <t xml:space="preserve"> Berberana</t>
  </si>
  <si>
    <t xml:space="preserve"> Berlangas de Roa</t>
  </si>
  <si>
    <t xml:space="preserve"> Berzosa de Bureba</t>
  </si>
  <si>
    <t xml:space="preserve"> Bozoó</t>
  </si>
  <si>
    <t xml:space="preserve"> Brazacorta</t>
  </si>
  <si>
    <t xml:space="preserve"> Briviesca</t>
  </si>
  <si>
    <t xml:space="preserve"> Bugedo</t>
  </si>
  <si>
    <t xml:space="preserve"> Buniel</t>
  </si>
  <si>
    <t xml:space="preserve"> Burgos</t>
  </si>
  <si>
    <t xml:space="preserve"> Busto de Bureba</t>
  </si>
  <si>
    <t xml:space="preserve"> Cabañes de Esgueva</t>
  </si>
  <si>
    <t xml:space="preserve"> Cabezón de la Sierra</t>
  </si>
  <si>
    <t xml:space="preserve"> Cavia</t>
  </si>
  <si>
    <t xml:space="preserve"> Caleruega</t>
  </si>
  <si>
    <t xml:space="preserve"> Campillo de Aranda</t>
  </si>
  <si>
    <t xml:space="preserve"> Campolara</t>
  </si>
  <si>
    <t xml:space="preserve"> Canicosa de la Sierra</t>
  </si>
  <si>
    <t xml:space="preserve"> Cantabrana</t>
  </si>
  <si>
    <t xml:space="preserve"> Carazo</t>
  </si>
  <si>
    <t xml:space="preserve"> Carcedo de Bureba</t>
  </si>
  <si>
    <t xml:space="preserve"> Carcedo de Burgos</t>
  </si>
  <si>
    <t xml:space="preserve"> Cardeñadijo</t>
  </si>
  <si>
    <t xml:space="preserve"> Cardeñajimeno</t>
  </si>
  <si>
    <t xml:space="preserve"> Cardeñuela Riopico</t>
  </si>
  <si>
    <t xml:space="preserve"> Carrias</t>
  </si>
  <si>
    <t xml:space="preserve"> Cascajares de Bureba</t>
  </si>
  <si>
    <t xml:space="preserve"> Cascajares de la Sierra</t>
  </si>
  <si>
    <t xml:space="preserve"> Castellanos de Castro</t>
  </si>
  <si>
    <t xml:space="preserve"> Castildelgado</t>
  </si>
  <si>
    <t xml:space="preserve"> Castil de Peones</t>
  </si>
  <si>
    <t xml:space="preserve"> Castrillo de la Reina</t>
  </si>
  <si>
    <t xml:space="preserve"> Castrillo de la Vega</t>
  </si>
  <si>
    <t xml:space="preserve"> Castrillo del Val</t>
  </si>
  <si>
    <t xml:space="preserve"> Castrillo de Riopisuerga</t>
  </si>
  <si>
    <t xml:space="preserve"> Castrillo Mota de Judíos</t>
  </si>
  <si>
    <t xml:space="preserve"> Castrojeriz</t>
  </si>
  <si>
    <t xml:space="preserve"> Cayuela</t>
  </si>
  <si>
    <t xml:space="preserve"> Cebrecos</t>
  </si>
  <si>
    <t xml:space="preserve"> Celada del Camino</t>
  </si>
  <si>
    <t xml:space="preserve"> Cerezo de Río Tirón</t>
  </si>
  <si>
    <t xml:space="preserve"> Cerratón de Juarros</t>
  </si>
  <si>
    <t xml:space="preserve"> Ciadoncha</t>
  </si>
  <si>
    <t xml:space="preserve"> Cillaperlata</t>
  </si>
  <si>
    <t xml:space="preserve"> Cilleruelo de Abajo</t>
  </si>
  <si>
    <t xml:space="preserve"> Cilleruelo de Arriba</t>
  </si>
  <si>
    <t xml:space="preserve"> Ciruelos de Cervera</t>
  </si>
  <si>
    <t xml:space="preserve"> Cogollos</t>
  </si>
  <si>
    <t xml:space="preserve"> Condado de Treviño</t>
  </si>
  <si>
    <t xml:space="preserve"> Contreras</t>
  </si>
  <si>
    <t xml:space="preserve"> Coruña del Conde</t>
  </si>
  <si>
    <t xml:space="preserve"> Covarrubias</t>
  </si>
  <si>
    <t xml:space="preserve"> Cubillo del Campo</t>
  </si>
  <si>
    <t xml:space="preserve"> Cubo de Bureba</t>
  </si>
  <si>
    <t xml:space="preserve"> Cueva de Roa, La</t>
  </si>
  <si>
    <t xml:space="preserve"> Cuevas de San Clemente</t>
  </si>
  <si>
    <t xml:space="preserve"> Encío</t>
  </si>
  <si>
    <t xml:space="preserve"> Espinosa de Cervera</t>
  </si>
  <si>
    <t xml:space="preserve"> Espinosa del Camino</t>
  </si>
  <si>
    <t xml:space="preserve"> Espinosa de los Monteros</t>
  </si>
  <si>
    <t xml:space="preserve"> Estépar</t>
  </si>
  <si>
    <t xml:space="preserve"> Fontioso</t>
  </si>
  <si>
    <t xml:space="preserve"> Frandovínez</t>
  </si>
  <si>
    <t xml:space="preserve"> Fresneda de la Sierra Tirón</t>
  </si>
  <si>
    <t xml:space="preserve"> Fresneña</t>
  </si>
  <si>
    <t xml:space="preserve"> Fresnillo de las Dueñas</t>
  </si>
  <si>
    <t xml:space="preserve"> Fresno de Río Tirón</t>
  </si>
  <si>
    <t xml:space="preserve"> Fresno de Rodilla</t>
  </si>
  <si>
    <t xml:space="preserve"> Frías</t>
  </si>
  <si>
    <t xml:space="preserve"> Fuentebureba</t>
  </si>
  <si>
    <t xml:space="preserve"> Fuentecén</t>
  </si>
  <si>
    <t xml:space="preserve"> Fuentelcésped</t>
  </si>
  <si>
    <t xml:space="preserve"> Fuentelisendo</t>
  </si>
  <si>
    <t xml:space="preserve"> Fuentemolinos</t>
  </si>
  <si>
    <t xml:space="preserve"> Fuentenebro</t>
  </si>
  <si>
    <t xml:space="preserve"> Fuentespina</t>
  </si>
  <si>
    <t xml:space="preserve"> Galbarros</t>
  </si>
  <si>
    <t xml:space="preserve"> Gallega, La</t>
  </si>
  <si>
    <t xml:space="preserve"> Grijalba</t>
  </si>
  <si>
    <t xml:space="preserve"> Grisaleña</t>
  </si>
  <si>
    <t xml:space="preserve"> Gumiel de Izán</t>
  </si>
  <si>
    <t xml:space="preserve"> Gumiel de Mercado</t>
  </si>
  <si>
    <t xml:space="preserve"> Hacinas</t>
  </si>
  <si>
    <t xml:space="preserve"> Haza</t>
  </si>
  <si>
    <t xml:space="preserve"> Hontanas</t>
  </si>
  <si>
    <t xml:space="preserve"> Hontangas</t>
  </si>
  <si>
    <t xml:space="preserve"> Hontoria de la Cantera</t>
  </si>
  <si>
    <t xml:space="preserve"> Hontoria del Pinar</t>
  </si>
  <si>
    <t xml:space="preserve"> Hontoria de Valdearados</t>
  </si>
  <si>
    <t xml:space="preserve"> Hormazas, Las</t>
  </si>
  <si>
    <t xml:space="preserve"> Hornillos del Camino</t>
  </si>
  <si>
    <t xml:space="preserve"> Horra, La</t>
  </si>
  <si>
    <t xml:space="preserve"> Hortigüela</t>
  </si>
  <si>
    <t xml:space="preserve"> Hoyales de Roa</t>
  </si>
  <si>
    <t xml:space="preserve"> Huérmeces</t>
  </si>
  <si>
    <t xml:space="preserve"> Huerta de Arriba</t>
  </si>
  <si>
    <t xml:space="preserve"> Huerta de Rey</t>
  </si>
  <si>
    <t xml:space="preserve"> Humada</t>
  </si>
  <si>
    <t xml:space="preserve"> Hurones</t>
  </si>
  <si>
    <t xml:space="preserve"> Ibeas de Juarros</t>
  </si>
  <si>
    <t xml:space="preserve"> Ibrillos</t>
  </si>
  <si>
    <t xml:space="preserve"> Iglesiarrubia</t>
  </si>
  <si>
    <t xml:space="preserve"> Iglesias</t>
  </si>
  <si>
    <t xml:space="preserve"> Isar</t>
  </si>
  <si>
    <t xml:space="preserve"> Itero del Castillo</t>
  </si>
  <si>
    <t xml:space="preserve"> Jaramillo de la Fuente</t>
  </si>
  <si>
    <t xml:space="preserve"> Jaramillo Quemado</t>
  </si>
  <si>
    <t xml:space="preserve"> Junta de Traslaloma</t>
  </si>
  <si>
    <t xml:space="preserve"> Junta de Villalba de Losa</t>
  </si>
  <si>
    <t xml:space="preserve"> Jurisdicción de Lara</t>
  </si>
  <si>
    <t xml:space="preserve"> Jurisdicción de San Zadornil</t>
  </si>
  <si>
    <t xml:space="preserve"> Lerma</t>
  </si>
  <si>
    <t xml:space="preserve"> Llano de Bureba</t>
  </si>
  <si>
    <t xml:space="preserve"> Madrigal del Monte</t>
  </si>
  <si>
    <t xml:space="preserve"> Madrigalejo del Monte</t>
  </si>
  <si>
    <t xml:space="preserve"> Mahamud</t>
  </si>
  <si>
    <t xml:space="preserve"> Mambrilla de Castrejón</t>
  </si>
  <si>
    <t xml:space="preserve"> Mambrillas de Lara</t>
  </si>
  <si>
    <t xml:space="preserve"> Mamolar</t>
  </si>
  <si>
    <t xml:space="preserve"> Manciles</t>
  </si>
  <si>
    <t xml:space="preserve"> Mazuela</t>
  </si>
  <si>
    <t xml:space="preserve"> Mecerreyes</t>
  </si>
  <si>
    <t xml:space="preserve"> Medina de Pomar</t>
  </si>
  <si>
    <t xml:space="preserve"> Melgar de Fernamental</t>
  </si>
  <si>
    <t xml:space="preserve"> Merindad de Cuesta-Urria</t>
  </si>
  <si>
    <t xml:space="preserve"> Merindad de Montija</t>
  </si>
  <si>
    <t xml:space="preserve"> Merindad de Sotoscueva</t>
  </si>
  <si>
    <t xml:space="preserve"> Merindad de Valdeporres</t>
  </si>
  <si>
    <t xml:space="preserve"> Merindad de Valdivielso</t>
  </si>
  <si>
    <t xml:space="preserve"> Milagros</t>
  </si>
  <si>
    <t xml:space="preserve"> Miranda de Ebro</t>
  </si>
  <si>
    <t xml:space="preserve"> Miraveche</t>
  </si>
  <si>
    <t xml:space="preserve"> Modúbar de la Emparedada</t>
  </si>
  <si>
    <t xml:space="preserve"> Monasterio de la Sierra</t>
  </si>
  <si>
    <t xml:space="preserve"> Monasterio de Rodilla</t>
  </si>
  <si>
    <t xml:space="preserve"> Moncalvillo</t>
  </si>
  <si>
    <t xml:space="preserve"> Monterrubio de la Demanda</t>
  </si>
  <si>
    <t xml:space="preserve"> Montorio</t>
  </si>
  <si>
    <t xml:space="preserve"> Moradillo de Roa</t>
  </si>
  <si>
    <t xml:space="preserve"> Nava de Roa</t>
  </si>
  <si>
    <t xml:space="preserve"> Navas de Bureba</t>
  </si>
  <si>
    <t xml:space="preserve"> Nebreda</t>
  </si>
  <si>
    <t xml:space="preserve"> Neila</t>
  </si>
  <si>
    <t xml:space="preserve"> Olmedillo de Roa</t>
  </si>
  <si>
    <t xml:space="preserve"> Olmillos de Muñó</t>
  </si>
  <si>
    <t xml:space="preserve"> Oña</t>
  </si>
  <si>
    <t xml:space="preserve"> Oquillas</t>
  </si>
  <si>
    <t xml:space="preserve"> Orbaneja Riopico</t>
  </si>
  <si>
    <t xml:space="preserve"> Padilla de Abajo</t>
  </si>
  <si>
    <t xml:space="preserve"> Padilla de Arriba</t>
  </si>
  <si>
    <t xml:space="preserve"> Padrones de Bureba</t>
  </si>
  <si>
    <t xml:space="preserve"> Palacios de la Sierra</t>
  </si>
  <si>
    <t xml:space="preserve"> Palacios de Riopisuerga</t>
  </si>
  <si>
    <t xml:space="preserve"> Palazuelos de la Sierra</t>
  </si>
  <si>
    <t xml:space="preserve"> Palazuelos de Muñó</t>
  </si>
  <si>
    <t xml:space="preserve"> Pampliega</t>
  </si>
  <si>
    <t xml:space="preserve"> Pancorbo</t>
  </si>
  <si>
    <t xml:space="preserve"> Pardilla</t>
  </si>
  <si>
    <t xml:space="preserve"> Partido de la Sierra en Tobalina</t>
  </si>
  <si>
    <t xml:space="preserve"> Pedrosa de Duero</t>
  </si>
  <si>
    <t xml:space="preserve"> Pedrosa del Páramo</t>
  </si>
  <si>
    <t xml:space="preserve"> Pedrosa del Príncipe</t>
  </si>
  <si>
    <t xml:space="preserve"> Pedrosa de Río Úrbel</t>
  </si>
  <si>
    <t xml:space="preserve"> Peñaranda de Duero</t>
  </si>
  <si>
    <t xml:space="preserve"> Peral de Arlanza</t>
  </si>
  <si>
    <t xml:space="preserve"> Piérnigas</t>
  </si>
  <si>
    <t xml:space="preserve"> Pineda de la Sierra</t>
  </si>
  <si>
    <t xml:space="preserve"> Pineda Trasmonte</t>
  </si>
  <si>
    <t xml:space="preserve"> Pinilla de los Barruecos</t>
  </si>
  <si>
    <t xml:space="preserve"> Pinilla de los Moros</t>
  </si>
  <si>
    <t xml:space="preserve"> Pinilla Trasmonte</t>
  </si>
  <si>
    <t xml:space="preserve"> Poza de la Sal</t>
  </si>
  <si>
    <t xml:space="preserve"> Prádanos de Bureba</t>
  </si>
  <si>
    <t xml:space="preserve"> Pradoluengo</t>
  </si>
  <si>
    <t xml:space="preserve"> Presencio</t>
  </si>
  <si>
    <t xml:space="preserve"> Puebla de Arganzón, La</t>
  </si>
  <si>
    <t xml:space="preserve"> Puentedura</t>
  </si>
  <si>
    <t xml:space="preserve"> Quemada</t>
  </si>
  <si>
    <t xml:space="preserve"> Quintanabureba</t>
  </si>
  <si>
    <t xml:space="preserve"> Quintana del Pidio</t>
  </si>
  <si>
    <t xml:space="preserve"> Quintanaélez</t>
  </si>
  <si>
    <t xml:space="preserve"> Quintanaortuño</t>
  </si>
  <si>
    <t xml:space="preserve"> Quintanapalla</t>
  </si>
  <si>
    <t xml:space="preserve"> Quintanar de la Sierra</t>
  </si>
  <si>
    <t xml:space="preserve"> Quintanavides</t>
  </si>
  <si>
    <t xml:space="preserve"> Quintanilla de la Mata</t>
  </si>
  <si>
    <t xml:space="preserve"> Quintanilla del Coco</t>
  </si>
  <si>
    <t xml:space="preserve"> Quintanillas, Las</t>
  </si>
  <si>
    <t xml:space="preserve"> Quintanilla San García</t>
  </si>
  <si>
    <t xml:space="preserve"> Quintanilla Vivar</t>
  </si>
  <si>
    <t xml:space="preserve"> Rabanera del Pinar</t>
  </si>
  <si>
    <t xml:space="preserve"> Rábanos</t>
  </si>
  <si>
    <t xml:space="preserve"> Rabé de las Calzadas</t>
  </si>
  <si>
    <t xml:space="preserve"> Rebolledo de la Torre</t>
  </si>
  <si>
    <t xml:space="preserve"> Redecilla del Camino</t>
  </si>
  <si>
    <t xml:space="preserve"> Redecilla del Campo</t>
  </si>
  <si>
    <t xml:space="preserve"> Regumiel de la Sierra</t>
  </si>
  <si>
    <t xml:space="preserve"> Reinoso</t>
  </si>
  <si>
    <t xml:space="preserve"> Retuerta</t>
  </si>
  <si>
    <t xml:space="preserve"> Revilla y Ahedo, La</t>
  </si>
  <si>
    <t xml:space="preserve"> Revilla del Campo</t>
  </si>
  <si>
    <t xml:space="preserve"> Revillarruz</t>
  </si>
  <si>
    <t xml:space="preserve"> Revilla Vallejera</t>
  </si>
  <si>
    <t xml:space="preserve"> Rezmondo</t>
  </si>
  <si>
    <t xml:space="preserve"> Riocavado de la Sierra</t>
  </si>
  <si>
    <t xml:space="preserve"> Roa</t>
  </si>
  <si>
    <t xml:space="preserve"> Rojas</t>
  </si>
  <si>
    <t xml:space="preserve"> Royuela de Río Franco</t>
  </si>
  <si>
    <t xml:space="preserve"> Rubena</t>
  </si>
  <si>
    <t xml:space="preserve"> Rublacedo de Abajo</t>
  </si>
  <si>
    <t xml:space="preserve"> Rucandio</t>
  </si>
  <si>
    <t xml:space="preserve"> Salas de Bureba</t>
  </si>
  <si>
    <t xml:space="preserve"> Salas de los Infantes</t>
  </si>
  <si>
    <t xml:space="preserve"> Saldaña de Burgos</t>
  </si>
  <si>
    <t xml:space="preserve"> Salinillas de Bureba</t>
  </si>
  <si>
    <t xml:space="preserve"> San Adrián de Juarros</t>
  </si>
  <si>
    <t xml:space="preserve"> San Juan del Monte</t>
  </si>
  <si>
    <t xml:space="preserve"> San Mamés de Burgos</t>
  </si>
  <si>
    <t xml:space="preserve"> San Martín de Rubiales</t>
  </si>
  <si>
    <t xml:space="preserve"> San Millán de Lara</t>
  </si>
  <si>
    <t xml:space="preserve"> Santa Cecilia</t>
  </si>
  <si>
    <t xml:space="preserve"> Santa Cruz de la Salceda</t>
  </si>
  <si>
    <t xml:space="preserve"> Santa Cruz del Valle Urbión</t>
  </si>
  <si>
    <t xml:space="preserve"> Santa Gadea del Cid</t>
  </si>
  <si>
    <t xml:space="preserve"> Santa Inés</t>
  </si>
  <si>
    <t xml:space="preserve"> Santa María del Campo</t>
  </si>
  <si>
    <t xml:space="preserve"> Santa María del Invierno</t>
  </si>
  <si>
    <t xml:space="preserve"> Santa María del Mercadillo</t>
  </si>
  <si>
    <t xml:space="preserve"> Santa María Rivarredonda</t>
  </si>
  <si>
    <t xml:space="preserve"> Santa Olalla de Bureba</t>
  </si>
  <si>
    <t xml:space="preserve"> Santibáñez de Esgueva</t>
  </si>
  <si>
    <t xml:space="preserve"> Santibáñez del Val</t>
  </si>
  <si>
    <t xml:space="preserve"> Santo Domingo de Silos</t>
  </si>
  <si>
    <t xml:space="preserve"> San Vicente del Valle</t>
  </si>
  <si>
    <t xml:space="preserve"> Sargentes de la Lora</t>
  </si>
  <si>
    <t xml:space="preserve"> Sarracín</t>
  </si>
  <si>
    <t xml:space="preserve"> Sasamón</t>
  </si>
  <si>
    <t xml:space="preserve"> Sequera de Haza, La</t>
  </si>
  <si>
    <t xml:space="preserve"> Solarana</t>
  </si>
  <si>
    <t xml:space="preserve"> Sordillos</t>
  </si>
  <si>
    <t xml:space="preserve"> Sotillo de la Ribera</t>
  </si>
  <si>
    <t xml:space="preserve"> Sotragero</t>
  </si>
  <si>
    <t xml:space="preserve"> Sotresgudo</t>
  </si>
  <si>
    <t xml:space="preserve"> Susinos del Páramo</t>
  </si>
  <si>
    <t xml:space="preserve"> Tamarón</t>
  </si>
  <si>
    <t xml:space="preserve"> Tardajos</t>
  </si>
  <si>
    <t xml:space="preserve"> Tejada</t>
  </si>
  <si>
    <t xml:space="preserve"> Terradillos de Esgueva</t>
  </si>
  <si>
    <t xml:space="preserve"> Tinieblas de la Sierra</t>
  </si>
  <si>
    <t xml:space="preserve"> Tobar</t>
  </si>
  <si>
    <t xml:space="preserve"> Tordómar</t>
  </si>
  <si>
    <t xml:space="preserve"> Torrecilla del Monte</t>
  </si>
  <si>
    <t xml:space="preserve"> Torregalindo</t>
  </si>
  <si>
    <t xml:space="preserve"> Torrelara</t>
  </si>
  <si>
    <t xml:space="preserve"> Torrepadre</t>
  </si>
  <si>
    <t xml:space="preserve"> Torresandino</t>
  </si>
  <si>
    <t xml:space="preserve"> Tórtoles de Esgueva</t>
  </si>
  <si>
    <t xml:space="preserve"> Tosantos</t>
  </si>
  <si>
    <t xml:space="preserve"> Trespaderne</t>
  </si>
  <si>
    <t xml:space="preserve"> Tubilla del Agua</t>
  </si>
  <si>
    <t xml:space="preserve"> Tubilla del Lago</t>
  </si>
  <si>
    <t xml:space="preserve"> Úrbel del Castillo</t>
  </si>
  <si>
    <t xml:space="preserve"> Vadocondes</t>
  </si>
  <si>
    <t xml:space="preserve"> Valdeande</t>
  </si>
  <si>
    <t xml:space="preserve"> Valdezate</t>
  </si>
  <si>
    <t xml:space="preserve"> Valdorros</t>
  </si>
  <si>
    <t xml:space="preserve"> Valmala</t>
  </si>
  <si>
    <t xml:space="preserve"> Vallarta de Bureba</t>
  </si>
  <si>
    <t xml:space="preserve"> Valle de Manzanedo</t>
  </si>
  <si>
    <t xml:space="preserve"> Valle de Mena</t>
  </si>
  <si>
    <t xml:space="preserve"> Valle de Oca</t>
  </si>
  <si>
    <t xml:space="preserve"> Valle de Tobalina</t>
  </si>
  <si>
    <t xml:space="preserve"> Valle de Valdebezana</t>
  </si>
  <si>
    <t xml:space="preserve"> Valle de Valdelaguna</t>
  </si>
  <si>
    <t xml:space="preserve"> Valle de Valdelucio</t>
  </si>
  <si>
    <t xml:space="preserve"> Valle de Zamanzas</t>
  </si>
  <si>
    <t xml:space="preserve"> Vallejera</t>
  </si>
  <si>
    <t xml:space="preserve"> Valles de Palenzuela</t>
  </si>
  <si>
    <t xml:space="preserve"> Valluércanes</t>
  </si>
  <si>
    <t xml:space="preserve"> Vid y Barrios, La</t>
  </si>
  <si>
    <t xml:space="preserve"> Vid de Bureba, La</t>
  </si>
  <si>
    <t xml:space="preserve"> Vileña</t>
  </si>
  <si>
    <t xml:space="preserve"> Viloria de Rioja</t>
  </si>
  <si>
    <t xml:space="preserve"> Vilviestre del Pinar</t>
  </si>
  <si>
    <t xml:space="preserve"> Villadiego</t>
  </si>
  <si>
    <t xml:space="preserve"> Villaescusa de Roa</t>
  </si>
  <si>
    <t xml:space="preserve"> Villaescusa la Sombría</t>
  </si>
  <si>
    <t xml:space="preserve"> Villaespasa</t>
  </si>
  <si>
    <t xml:space="preserve"> Villafranca Montes de Oca</t>
  </si>
  <si>
    <t xml:space="preserve"> Villafruela</t>
  </si>
  <si>
    <t xml:space="preserve"> Villagalijo</t>
  </si>
  <si>
    <t xml:space="preserve"> Villagonzalo Pedernales</t>
  </si>
  <si>
    <t xml:space="preserve"> Villahoz</t>
  </si>
  <si>
    <t xml:space="preserve"> Villalba de Duero</t>
  </si>
  <si>
    <t xml:space="preserve"> Villalbilla de Burgos</t>
  </si>
  <si>
    <t xml:space="preserve"> Villalbilla de Gumiel</t>
  </si>
  <si>
    <t xml:space="preserve"> Villaldemiro</t>
  </si>
  <si>
    <t xml:space="preserve"> Villalmanzo</t>
  </si>
  <si>
    <t xml:space="preserve"> Villamayor de los Montes</t>
  </si>
  <si>
    <t xml:space="preserve"> Villamayor de Treviño</t>
  </si>
  <si>
    <t xml:space="preserve"> Villambistia</t>
  </si>
  <si>
    <t xml:space="preserve"> Villamedianilla</t>
  </si>
  <si>
    <t xml:space="preserve"> Villamiel de la Sierra</t>
  </si>
  <si>
    <t xml:space="preserve"> Villangómez</t>
  </si>
  <si>
    <t xml:space="preserve"> Villanueva de Argaño</t>
  </si>
  <si>
    <t xml:space="preserve"> Villanueva de Carazo</t>
  </si>
  <si>
    <t xml:space="preserve"> Villanueva de Gumiel</t>
  </si>
  <si>
    <t xml:space="preserve"> Villanueva de Teba</t>
  </si>
  <si>
    <t xml:space="preserve"> Villaquirán de la Puebla</t>
  </si>
  <si>
    <t xml:space="preserve"> Villaquirán de los Infantes</t>
  </si>
  <si>
    <t xml:space="preserve"> Villariezo</t>
  </si>
  <si>
    <t xml:space="preserve"> Villasandino</t>
  </si>
  <si>
    <t xml:space="preserve"> Villasur de Herreros</t>
  </si>
  <si>
    <t xml:space="preserve"> Villatuelda</t>
  </si>
  <si>
    <t xml:space="preserve"> Villaverde del Monte</t>
  </si>
  <si>
    <t xml:space="preserve"> Villaverde-Mogina</t>
  </si>
  <si>
    <t xml:space="preserve"> Villayerno Morquillas</t>
  </si>
  <si>
    <t xml:space="preserve"> Villazopeque</t>
  </si>
  <si>
    <t xml:space="preserve"> Villegas</t>
  </si>
  <si>
    <t xml:space="preserve"> Villoruebo</t>
  </si>
  <si>
    <t xml:space="preserve"> Vizcaínos</t>
  </si>
  <si>
    <t xml:space="preserve"> Zael</t>
  </si>
  <si>
    <t xml:space="preserve"> Zarzosa de Río Pisuerga</t>
  </si>
  <si>
    <t xml:space="preserve"> Zazuar</t>
  </si>
  <si>
    <t xml:space="preserve"> Zuñeda</t>
  </si>
  <si>
    <t xml:space="preserve"> Quintanilla del Agua y Tordueles</t>
  </si>
  <si>
    <t xml:space="preserve"> Valle de Santibáñez</t>
  </si>
  <si>
    <t xml:space="preserve"> Villarcayo de Merindad de Castilla la Vieja</t>
  </si>
  <si>
    <t xml:space="preserve"> Valle de las Navas</t>
  </si>
  <si>
    <t xml:space="preserve"> Valle de Sedano</t>
  </si>
  <si>
    <t xml:space="preserve"> Merindad de Río Ubierna</t>
  </si>
  <si>
    <t xml:space="preserve"> Alfoz de Quintanadueñas</t>
  </si>
  <si>
    <t xml:space="preserve"> Valle de Losa</t>
  </si>
  <si>
    <t xml:space="preserve"> Acebedo</t>
  </si>
  <si>
    <t xml:space="preserve"> Algadefe</t>
  </si>
  <si>
    <t xml:space="preserve"> Alija del Infantado</t>
  </si>
  <si>
    <t xml:space="preserve"> Almanza</t>
  </si>
  <si>
    <t xml:space="preserve"> Antigua, La</t>
  </si>
  <si>
    <t xml:space="preserve"> Ardón</t>
  </si>
  <si>
    <t xml:space="preserve"> Arganza</t>
  </si>
  <si>
    <t xml:space="preserve"> Astorga</t>
  </si>
  <si>
    <t xml:space="preserve"> Balboa</t>
  </si>
  <si>
    <t xml:space="preserve"> Bañeza, La</t>
  </si>
  <si>
    <t xml:space="preserve"> Barjas</t>
  </si>
  <si>
    <t xml:space="preserve"> Barrios de Luna, Los</t>
  </si>
  <si>
    <t xml:space="preserve"> Bembibre</t>
  </si>
  <si>
    <t xml:space="preserve"> Benavides</t>
  </si>
  <si>
    <t xml:space="preserve"> Benuza</t>
  </si>
  <si>
    <t xml:space="preserve"> Bercianos del Páramo</t>
  </si>
  <si>
    <t xml:space="preserve"> Bercianos del Real Camino</t>
  </si>
  <si>
    <t xml:space="preserve"> Berlanga del Bierzo</t>
  </si>
  <si>
    <t xml:space="preserve"> Boca de Huérgano</t>
  </si>
  <si>
    <t xml:space="preserve"> Boñar</t>
  </si>
  <si>
    <t xml:space="preserve"> Borrenes</t>
  </si>
  <si>
    <t xml:space="preserve"> Brazuelo</t>
  </si>
  <si>
    <t xml:space="preserve"> Burgo Ranero, El</t>
  </si>
  <si>
    <t xml:space="preserve"> Burón</t>
  </si>
  <si>
    <t xml:space="preserve"> Bustillo del Páramo</t>
  </si>
  <si>
    <t xml:space="preserve"> Cabañas Raras</t>
  </si>
  <si>
    <t xml:space="preserve"> Cabreros del Río</t>
  </si>
  <si>
    <t xml:space="preserve"> Cabrillanes</t>
  </si>
  <si>
    <t xml:space="preserve"> Cacabelos</t>
  </si>
  <si>
    <t xml:space="preserve"> Calzada del Coto</t>
  </si>
  <si>
    <t xml:space="preserve"> Campazas</t>
  </si>
  <si>
    <t xml:space="preserve"> Campo de Villavidel</t>
  </si>
  <si>
    <t xml:space="preserve"> Camponaraya</t>
  </si>
  <si>
    <t xml:space="preserve"> Candín</t>
  </si>
  <si>
    <t xml:space="preserve"> Cármenes</t>
  </si>
  <si>
    <t xml:space="preserve"> Carracedelo</t>
  </si>
  <si>
    <t xml:space="preserve"> Carrizo</t>
  </si>
  <si>
    <t xml:space="preserve"> Carrocera</t>
  </si>
  <si>
    <t xml:space="preserve"> Carucedo</t>
  </si>
  <si>
    <t xml:space="preserve"> Castilfalé</t>
  </si>
  <si>
    <t xml:space="preserve"> Castrillo de Cabrera</t>
  </si>
  <si>
    <t xml:space="preserve"> Castrillo de la Valduerna</t>
  </si>
  <si>
    <t xml:space="preserve"> Castrocalbón</t>
  </si>
  <si>
    <t xml:space="preserve"> Castrocontrigo</t>
  </si>
  <si>
    <t xml:space="preserve"> Castropodame</t>
  </si>
  <si>
    <t xml:space="preserve"> Castrotierra de Valmadrigal</t>
  </si>
  <si>
    <t xml:space="preserve"> Cea</t>
  </si>
  <si>
    <t xml:space="preserve"> Cebanico</t>
  </si>
  <si>
    <t xml:space="preserve"> Cebrones del Río</t>
  </si>
  <si>
    <t xml:space="preserve"> Cimanes de la Vega</t>
  </si>
  <si>
    <t xml:space="preserve"> Cimanes del Tejar</t>
  </si>
  <si>
    <t xml:space="preserve"> Cistierna</t>
  </si>
  <si>
    <t xml:space="preserve"> Congosto</t>
  </si>
  <si>
    <t xml:space="preserve"> Corbillos de los Oteros</t>
  </si>
  <si>
    <t xml:space="preserve"> Corullón</t>
  </si>
  <si>
    <t xml:space="preserve"> Crémenes</t>
  </si>
  <si>
    <t xml:space="preserve"> Cuadros</t>
  </si>
  <si>
    <t xml:space="preserve"> Cubillas de los Oteros</t>
  </si>
  <si>
    <t xml:space="preserve"> Cubillas de Rueda</t>
  </si>
  <si>
    <t xml:space="preserve"> Cubillos del Sil</t>
  </si>
  <si>
    <t xml:space="preserve"> Chozas de Abajo</t>
  </si>
  <si>
    <t xml:space="preserve"> Destriana</t>
  </si>
  <si>
    <t xml:space="preserve"> Encinedo</t>
  </si>
  <si>
    <t xml:space="preserve"> Ercina, La</t>
  </si>
  <si>
    <t xml:space="preserve"> Escobar de Campos</t>
  </si>
  <si>
    <t xml:space="preserve"> Fabero</t>
  </si>
  <si>
    <t xml:space="preserve"> Folgoso de la Ribera</t>
  </si>
  <si>
    <t xml:space="preserve"> Fresno de la Vega</t>
  </si>
  <si>
    <t xml:space="preserve"> Fuentes de Carbajal</t>
  </si>
  <si>
    <t xml:space="preserve"> Garrafe de Torío</t>
  </si>
  <si>
    <t xml:space="preserve"> Gordaliza del Pino</t>
  </si>
  <si>
    <t xml:space="preserve"> Gordoncillo</t>
  </si>
  <si>
    <t xml:space="preserve"> Gradefes</t>
  </si>
  <si>
    <t xml:space="preserve"> Grajal de Campos</t>
  </si>
  <si>
    <t xml:space="preserve"> Gusendos de los Oteros</t>
  </si>
  <si>
    <t xml:space="preserve"> Hospital de Órbigo</t>
  </si>
  <si>
    <t xml:space="preserve"> Igüeña</t>
  </si>
  <si>
    <t xml:space="preserve"> Izagre</t>
  </si>
  <si>
    <t xml:space="preserve"> Joarilla de las Matas</t>
  </si>
  <si>
    <t xml:space="preserve"> Laguna Dalga</t>
  </si>
  <si>
    <t xml:space="preserve"> Laguna de Negrillos</t>
  </si>
  <si>
    <t xml:space="preserve"> León</t>
  </si>
  <si>
    <t xml:space="preserve"> Lucillo</t>
  </si>
  <si>
    <t xml:space="preserve"> Luyego</t>
  </si>
  <si>
    <t xml:space="preserve"> Llamas de la Ribera</t>
  </si>
  <si>
    <t xml:space="preserve"> Magaz de Cepeda</t>
  </si>
  <si>
    <t xml:space="preserve"> Mansilla de las Mulas</t>
  </si>
  <si>
    <t xml:space="preserve"> Mansilla Mayor</t>
  </si>
  <si>
    <t xml:space="preserve"> Maraña</t>
  </si>
  <si>
    <t xml:space="preserve"> Matadeón de los Oteros</t>
  </si>
  <si>
    <t xml:space="preserve"> Matallana de Torío</t>
  </si>
  <si>
    <t xml:space="preserve"> Matanza</t>
  </si>
  <si>
    <t xml:space="preserve"> Molinaseca</t>
  </si>
  <si>
    <t xml:space="preserve"> Murias de Paredes</t>
  </si>
  <si>
    <t xml:space="preserve"> Noceda del Bierzo</t>
  </si>
  <si>
    <t xml:space="preserve"> Oencia</t>
  </si>
  <si>
    <t xml:space="preserve"> Omañas, Las</t>
  </si>
  <si>
    <t xml:space="preserve"> Onzonilla</t>
  </si>
  <si>
    <t xml:space="preserve"> Oseja de Sajambre</t>
  </si>
  <si>
    <t xml:space="preserve"> Pajares de los Oteros</t>
  </si>
  <si>
    <t xml:space="preserve"> Palacios de la Valduerna</t>
  </si>
  <si>
    <t xml:space="preserve"> Palacios del Sil</t>
  </si>
  <si>
    <t xml:space="preserve"> Páramo del Sil</t>
  </si>
  <si>
    <t xml:space="preserve"> Peranzanes</t>
  </si>
  <si>
    <t xml:space="preserve"> Pobladura de Pelayo García</t>
  </si>
  <si>
    <t xml:space="preserve"> Pola de Gordón, La</t>
  </si>
  <si>
    <t xml:space="preserve"> Ponferrada</t>
  </si>
  <si>
    <t xml:space="preserve"> Posada de Valdeón</t>
  </si>
  <si>
    <t xml:space="preserve"> Pozuelo del Páramo</t>
  </si>
  <si>
    <t xml:space="preserve"> Prado de la Guzpeña</t>
  </si>
  <si>
    <t xml:space="preserve"> Priaranza del Bierzo</t>
  </si>
  <si>
    <t xml:space="preserve"> Prioro</t>
  </si>
  <si>
    <t xml:space="preserve"> Puebla de Lillo</t>
  </si>
  <si>
    <t xml:space="preserve"> Puente de Domingo Flórez</t>
  </si>
  <si>
    <t xml:space="preserve"> Quintana del Castillo</t>
  </si>
  <si>
    <t xml:space="preserve"> Quintana del Marco</t>
  </si>
  <si>
    <t xml:space="preserve"> Quintana y Congosto</t>
  </si>
  <si>
    <t xml:space="preserve"> Regueras de Arriba</t>
  </si>
  <si>
    <t xml:space="preserve"> Reyero</t>
  </si>
  <si>
    <t xml:space="preserve"> Riaño</t>
  </si>
  <si>
    <t xml:space="preserve"> Riego de la Vega</t>
  </si>
  <si>
    <t xml:space="preserve"> Riello</t>
  </si>
  <si>
    <t xml:space="preserve"> Rioseco de Tapia</t>
  </si>
  <si>
    <t xml:space="preserve"> Robla, La</t>
  </si>
  <si>
    <t xml:space="preserve"> Roperuelos del Páramo</t>
  </si>
  <si>
    <t xml:space="preserve"> Sabero</t>
  </si>
  <si>
    <t xml:space="preserve"> Sahagún</t>
  </si>
  <si>
    <t xml:space="preserve"> San Adrián del Valle</t>
  </si>
  <si>
    <t xml:space="preserve"> San Andrés del Rabanedo</t>
  </si>
  <si>
    <t xml:space="preserve"> Sancedo</t>
  </si>
  <si>
    <t xml:space="preserve"> San Cristóbal de la Polantera</t>
  </si>
  <si>
    <t xml:space="preserve"> San Emiliano</t>
  </si>
  <si>
    <t xml:space="preserve"> San Esteban de Nogales</t>
  </si>
  <si>
    <t xml:space="preserve"> San Justo de la Vega</t>
  </si>
  <si>
    <t xml:space="preserve"> San Millán de los Caballeros</t>
  </si>
  <si>
    <t xml:space="preserve"> San Pedro Bercianos</t>
  </si>
  <si>
    <t xml:space="preserve"> Santa Colomba de Curueño</t>
  </si>
  <si>
    <t xml:space="preserve"> Santa Colomba de Somoza</t>
  </si>
  <si>
    <t xml:space="preserve"> Santa Cristina de Valmadrigal</t>
  </si>
  <si>
    <t xml:space="preserve"> Santa Elena de Jamuz</t>
  </si>
  <si>
    <t xml:space="preserve"> Santa María de la Isla</t>
  </si>
  <si>
    <t xml:space="preserve"> Santa María del Monte de Cea</t>
  </si>
  <si>
    <t xml:space="preserve"> Santa María del Páramo</t>
  </si>
  <si>
    <t xml:space="preserve"> Santa María de Ordás</t>
  </si>
  <si>
    <t xml:space="preserve"> Santa Marina del Rey</t>
  </si>
  <si>
    <t xml:space="preserve"> Santas Martas</t>
  </si>
  <si>
    <t xml:space="preserve"> Santiago Millas</t>
  </si>
  <si>
    <t xml:space="preserve"> Santovenia de la Valdoncina</t>
  </si>
  <si>
    <t xml:space="preserve"> Sariegos</t>
  </si>
  <si>
    <t xml:space="preserve"> Sena de Luna</t>
  </si>
  <si>
    <t xml:space="preserve"> Sobrado</t>
  </si>
  <si>
    <t xml:space="preserve"> Soto de la Vega</t>
  </si>
  <si>
    <t xml:space="preserve"> Soto y Amío</t>
  </si>
  <si>
    <t xml:space="preserve"> Toral de los Guzmanes</t>
  </si>
  <si>
    <t xml:space="preserve"> Toreno</t>
  </si>
  <si>
    <t xml:space="preserve"> Torre del Bierzo</t>
  </si>
  <si>
    <t xml:space="preserve"> Trabadelo</t>
  </si>
  <si>
    <t xml:space="preserve"> Truchas</t>
  </si>
  <si>
    <t xml:space="preserve"> Turcia</t>
  </si>
  <si>
    <t xml:space="preserve"> Urdiales del Páramo</t>
  </si>
  <si>
    <t xml:space="preserve"> Valdefresno</t>
  </si>
  <si>
    <t xml:space="preserve"> Valdefuentes del Páramo</t>
  </si>
  <si>
    <t xml:space="preserve"> Valdelugueros</t>
  </si>
  <si>
    <t xml:space="preserve"> Valdemora</t>
  </si>
  <si>
    <t xml:space="preserve"> Valdepiélago</t>
  </si>
  <si>
    <t xml:space="preserve"> Valdepolo</t>
  </si>
  <si>
    <t xml:space="preserve"> Valderas</t>
  </si>
  <si>
    <t xml:space="preserve"> Valderrey</t>
  </si>
  <si>
    <t xml:space="preserve"> Valderrueda</t>
  </si>
  <si>
    <t xml:space="preserve"> Valdesamario</t>
  </si>
  <si>
    <t xml:space="preserve"> Val de San Lorenzo</t>
  </si>
  <si>
    <t xml:space="preserve"> Valdevimbre</t>
  </si>
  <si>
    <t xml:space="preserve"> Valencia de Don Juan</t>
  </si>
  <si>
    <t xml:space="preserve"> Valverde de la Virgen</t>
  </si>
  <si>
    <t xml:space="preserve"> Valverde-Enrique</t>
  </si>
  <si>
    <t xml:space="preserve"> Vallecillo</t>
  </si>
  <si>
    <t xml:space="preserve"> Vecilla, La</t>
  </si>
  <si>
    <t xml:space="preserve"> Vegacervera</t>
  </si>
  <si>
    <t xml:space="preserve"> Vega de Espinareda</t>
  </si>
  <si>
    <t xml:space="preserve"> Vega de Infanzones</t>
  </si>
  <si>
    <t xml:space="preserve"> Vega de Valcarce</t>
  </si>
  <si>
    <t xml:space="preserve"> Vegaquemada</t>
  </si>
  <si>
    <t xml:space="preserve"> Vegas del Condado</t>
  </si>
  <si>
    <t xml:space="preserve"> Villablino</t>
  </si>
  <si>
    <t xml:space="preserve"> Villabraz</t>
  </si>
  <si>
    <t xml:space="preserve"> Villadangos del Páramo</t>
  </si>
  <si>
    <t xml:space="preserve"> Toral de los Vados</t>
  </si>
  <si>
    <t xml:space="preserve"> Villademor de la Vega</t>
  </si>
  <si>
    <t xml:space="preserve"> Villafranca del Bierzo</t>
  </si>
  <si>
    <t xml:space="preserve"> Villagatón</t>
  </si>
  <si>
    <t xml:space="preserve"> Villamandos</t>
  </si>
  <si>
    <t xml:space="preserve"> Villamañán</t>
  </si>
  <si>
    <t xml:space="preserve"> Villamartín de Don Sancho</t>
  </si>
  <si>
    <t xml:space="preserve"> Villamejil</t>
  </si>
  <si>
    <t xml:space="preserve"> Villamol</t>
  </si>
  <si>
    <t xml:space="preserve"> Villamontán de la Valduerna</t>
  </si>
  <si>
    <t xml:space="preserve"> Villamoratiel de las Matas</t>
  </si>
  <si>
    <t xml:space="preserve"> Villanueva de las Manzanas</t>
  </si>
  <si>
    <t xml:space="preserve"> Villaobispo de Otero</t>
  </si>
  <si>
    <t xml:space="preserve"> Villaquejida</t>
  </si>
  <si>
    <t xml:space="preserve"> Villaquilambre</t>
  </si>
  <si>
    <t xml:space="preserve"> Villarejo de Órbigo</t>
  </si>
  <si>
    <t xml:space="preserve"> Villares de Órbigo</t>
  </si>
  <si>
    <t xml:space="preserve"> Villasabariego</t>
  </si>
  <si>
    <t xml:space="preserve"> Villaselán</t>
  </si>
  <si>
    <t xml:space="preserve"> Villaturiel</t>
  </si>
  <si>
    <t xml:space="preserve"> Villazala</t>
  </si>
  <si>
    <t xml:space="preserve"> Villazanzo de Valderaduey</t>
  </si>
  <si>
    <t xml:space="preserve"> Zotes del Páramo</t>
  </si>
  <si>
    <t xml:space="preserve"> Villamanín</t>
  </si>
  <si>
    <t xml:space="preserve"> Villaornate y Castro</t>
  </si>
  <si>
    <t xml:space="preserve"> Abarca de Campos</t>
  </si>
  <si>
    <t xml:space="preserve"> Abia de las Torres</t>
  </si>
  <si>
    <t xml:space="preserve"> Aguilar de Campoo</t>
  </si>
  <si>
    <t xml:space="preserve"> Alar del Rey</t>
  </si>
  <si>
    <t xml:space="preserve"> Alba de Cerrato</t>
  </si>
  <si>
    <t xml:space="preserve"> Amayuelas de Arriba</t>
  </si>
  <si>
    <t xml:space="preserve"> Ampudia</t>
  </si>
  <si>
    <t xml:space="preserve"> Amusco</t>
  </si>
  <si>
    <t xml:space="preserve"> Antigüedad</t>
  </si>
  <si>
    <t xml:space="preserve"> Arconada</t>
  </si>
  <si>
    <t xml:space="preserve"> Astudillo</t>
  </si>
  <si>
    <t xml:space="preserve"> Autilla del Pino</t>
  </si>
  <si>
    <t xml:space="preserve"> Autillo de Campos</t>
  </si>
  <si>
    <t xml:space="preserve"> Ayuela</t>
  </si>
  <si>
    <t xml:space="preserve"> Baltanás</t>
  </si>
  <si>
    <t xml:space="preserve"> Venta de Baños</t>
  </si>
  <si>
    <t xml:space="preserve"> Baquerín de Campos</t>
  </si>
  <si>
    <t xml:space="preserve"> Bárcena de Campos</t>
  </si>
  <si>
    <t xml:space="preserve"> Barruelo de Santullán</t>
  </si>
  <si>
    <t xml:space="preserve"> Báscones de Ojeda</t>
  </si>
  <si>
    <t xml:space="preserve"> Becerril de Campos</t>
  </si>
  <si>
    <t xml:space="preserve"> Belmonte de Campos</t>
  </si>
  <si>
    <t xml:space="preserve"> Berzosilla</t>
  </si>
  <si>
    <t xml:space="preserve"> Boada de Campos</t>
  </si>
  <si>
    <t xml:space="preserve"> Boadilla del Camino</t>
  </si>
  <si>
    <t xml:space="preserve"> Boadilla de Rioseco</t>
  </si>
  <si>
    <t xml:space="preserve"> Brañosera</t>
  </si>
  <si>
    <t xml:space="preserve"> Buenavista de Valdavia</t>
  </si>
  <si>
    <t xml:space="preserve"> Bustillo de la Vega</t>
  </si>
  <si>
    <t xml:space="preserve"> Bustillo del Páramo de Carrión</t>
  </si>
  <si>
    <t xml:space="preserve"> Calahorra de Boedo</t>
  </si>
  <si>
    <t xml:space="preserve"> Calzada de los Molinos</t>
  </si>
  <si>
    <t xml:space="preserve"> Capillas</t>
  </si>
  <si>
    <t xml:space="preserve"> Cardeñosa de Volpejera</t>
  </si>
  <si>
    <t xml:space="preserve"> Carrión de los Condes</t>
  </si>
  <si>
    <t xml:space="preserve"> Castil de Vela</t>
  </si>
  <si>
    <t xml:space="preserve"> Castrejón de la Peña</t>
  </si>
  <si>
    <t xml:space="preserve"> Castrillo de Don Juan</t>
  </si>
  <si>
    <t xml:space="preserve"> Castrillo de Onielo</t>
  </si>
  <si>
    <t xml:space="preserve"> Castrillo de Villavega</t>
  </si>
  <si>
    <t xml:space="preserve"> Castromocho</t>
  </si>
  <si>
    <t xml:space="preserve"> Cervatos de la Cueza</t>
  </si>
  <si>
    <t xml:space="preserve"> Cervera de Pisuerga</t>
  </si>
  <si>
    <t xml:space="preserve"> Cevico de la Torre</t>
  </si>
  <si>
    <t xml:space="preserve"> Cevico Navero</t>
  </si>
  <si>
    <t xml:space="preserve"> Cisneros</t>
  </si>
  <si>
    <t xml:space="preserve"> Cobos de Cerrato</t>
  </si>
  <si>
    <t xml:space="preserve"> Collazos de Boedo</t>
  </si>
  <si>
    <t xml:space="preserve"> Congosto de Valdavia</t>
  </si>
  <si>
    <t xml:space="preserve"> Cordovilla la Real</t>
  </si>
  <si>
    <t xml:space="preserve"> Cubillas de Cerrato</t>
  </si>
  <si>
    <t xml:space="preserve"> Dehesa de Montejo</t>
  </si>
  <si>
    <t xml:space="preserve"> Dehesa de Romanos</t>
  </si>
  <si>
    <t xml:space="preserve"> Dueñas</t>
  </si>
  <si>
    <t xml:space="preserve"> Espinosa de Cerrato</t>
  </si>
  <si>
    <t xml:space="preserve"> Espinosa de Villagonzalo</t>
  </si>
  <si>
    <t xml:space="preserve"> Frechilla</t>
  </si>
  <si>
    <t xml:space="preserve"> Fresno del Río</t>
  </si>
  <si>
    <t xml:space="preserve"> Frómista</t>
  </si>
  <si>
    <t xml:space="preserve"> Fuentes de Nava</t>
  </si>
  <si>
    <t xml:space="preserve"> Fuentes de Valdepero</t>
  </si>
  <si>
    <t xml:space="preserve"> Grijota</t>
  </si>
  <si>
    <t xml:space="preserve"> Guardo</t>
  </si>
  <si>
    <t xml:space="preserve"> Guaza de Campos</t>
  </si>
  <si>
    <t xml:space="preserve"> Hérmedes de Cerrato</t>
  </si>
  <si>
    <t xml:space="preserve"> Herrera de Pisuerga</t>
  </si>
  <si>
    <t xml:space="preserve"> Herrera de Valdecañas</t>
  </si>
  <si>
    <t xml:space="preserve"> Hontoria de Cerrato</t>
  </si>
  <si>
    <t xml:space="preserve"> Hornillos de Cerrato</t>
  </si>
  <si>
    <t xml:space="preserve"> Husillos</t>
  </si>
  <si>
    <t xml:space="preserve"> Itero de la Vega</t>
  </si>
  <si>
    <t xml:space="preserve"> Lagartos</t>
  </si>
  <si>
    <t xml:space="preserve"> Lantadilla</t>
  </si>
  <si>
    <t xml:space="preserve"> Vid de Ojeda, La</t>
  </si>
  <si>
    <t xml:space="preserve"> Ledigos</t>
  </si>
  <si>
    <t xml:space="preserve"> Lomas</t>
  </si>
  <si>
    <t xml:space="preserve"> Magaz de Pisuerga</t>
  </si>
  <si>
    <t xml:space="preserve"> Manquillos</t>
  </si>
  <si>
    <t xml:space="preserve"> Mantinos</t>
  </si>
  <si>
    <t xml:space="preserve"> Marcilla de Campos</t>
  </si>
  <si>
    <t xml:space="preserve"> Mazariegos</t>
  </si>
  <si>
    <t xml:space="preserve"> Mazuecos de Valdeginate</t>
  </si>
  <si>
    <t xml:space="preserve"> Melgar de Yuso</t>
  </si>
  <si>
    <t xml:space="preserve"> Meneses de Campos</t>
  </si>
  <si>
    <t xml:space="preserve"> Micieces de Ojeda</t>
  </si>
  <si>
    <t xml:space="preserve"> Monzón de Campos</t>
  </si>
  <si>
    <t xml:space="preserve"> Moratinos</t>
  </si>
  <si>
    <t xml:space="preserve"> Mudá</t>
  </si>
  <si>
    <t xml:space="preserve"> Nogal de las Huertas</t>
  </si>
  <si>
    <t xml:space="preserve"> Olea de Boedo</t>
  </si>
  <si>
    <t xml:space="preserve"> Olmos de Ojeda</t>
  </si>
  <si>
    <t xml:space="preserve"> Osornillo</t>
  </si>
  <si>
    <t xml:space="preserve"> Palencia</t>
  </si>
  <si>
    <t xml:space="preserve"> Palenzuela</t>
  </si>
  <si>
    <t xml:space="preserve"> Páramo de Boedo</t>
  </si>
  <si>
    <t xml:space="preserve"> Paredes de Nava</t>
  </si>
  <si>
    <t xml:space="preserve"> Payo de Ojeda</t>
  </si>
  <si>
    <t xml:space="preserve"> Pedraza de Campos</t>
  </si>
  <si>
    <t xml:space="preserve"> Pedrosa de la Vega</t>
  </si>
  <si>
    <t xml:space="preserve"> Perales</t>
  </si>
  <si>
    <t xml:space="preserve"> Pino del Río</t>
  </si>
  <si>
    <t xml:space="preserve"> Piña de Campos</t>
  </si>
  <si>
    <t xml:space="preserve"> Población de Arroyo</t>
  </si>
  <si>
    <t xml:space="preserve"> Población de Campos</t>
  </si>
  <si>
    <t xml:space="preserve"> Población de Cerrato</t>
  </si>
  <si>
    <t xml:space="preserve"> Polentinos</t>
  </si>
  <si>
    <t xml:space="preserve"> Pomar de Valdivia</t>
  </si>
  <si>
    <t xml:space="preserve"> Poza de la Vega</t>
  </si>
  <si>
    <t xml:space="preserve"> Pozo de Urama</t>
  </si>
  <si>
    <t xml:space="preserve"> Prádanos de Ojeda</t>
  </si>
  <si>
    <t xml:space="preserve"> Puebla de Valdavia, La</t>
  </si>
  <si>
    <t xml:space="preserve"> Quintana del Puente</t>
  </si>
  <si>
    <t xml:space="preserve"> Quintanilla de Onsoña</t>
  </si>
  <si>
    <t xml:space="preserve"> Reinoso de Cerrato</t>
  </si>
  <si>
    <t xml:space="preserve"> Renedo de la Vega</t>
  </si>
  <si>
    <t xml:space="preserve"> Requena de Campos</t>
  </si>
  <si>
    <t xml:space="preserve"> Respenda de la Peña</t>
  </si>
  <si>
    <t xml:space="preserve"> Revenga de Campos</t>
  </si>
  <si>
    <t xml:space="preserve"> Revilla de Collazos</t>
  </si>
  <si>
    <t xml:space="preserve"> Ribas de Campos</t>
  </si>
  <si>
    <t xml:space="preserve"> Riberos de la Cueza</t>
  </si>
  <si>
    <t xml:space="preserve"> Saldaña</t>
  </si>
  <si>
    <t xml:space="preserve"> Salinas de Pisuerga</t>
  </si>
  <si>
    <t xml:space="preserve"> San Cebrián de Campos</t>
  </si>
  <si>
    <t xml:space="preserve"> San Cebrián de Mudá</t>
  </si>
  <si>
    <t xml:space="preserve"> San Cristóbal de Boedo</t>
  </si>
  <si>
    <t xml:space="preserve"> San Mamés de Campos</t>
  </si>
  <si>
    <t xml:space="preserve"> San Román de la Cuba</t>
  </si>
  <si>
    <t xml:space="preserve"> Santa Cecilia del Alcor</t>
  </si>
  <si>
    <t xml:space="preserve"> Santa Cruz de Boedo</t>
  </si>
  <si>
    <t xml:space="preserve"> Santervás de la Vega</t>
  </si>
  <si>
    <t xml:space="preserve"> Santibáñez de Ecla</t>
  </si>
  <si>
    <t xml:space="preserve"> Santibáñez de la Peña</t>
  </si>
  <si>
    <t xml:space="preserve"> Santoyo</t>
  </si>
  <si>
    <t xml:space="preserve"> Serna, La</t>
  </si>
  <si>
    <t xml:space="preserve"> Sotobañado y Priorato</t>
  </si>
  <si>
    <t xml:space="preserve"> Soto de Cerrato</t>
  </si>
  <si>
    <t xml:space="preserve"> Tabanera de Cerrato</t>
  </si>
  <si>
    <t xml:space="preserve"> Tabanera de Valdavia</t>
  </si>
  <si>
    <t xml:space="preserve"> Támara de Campos</t>
  </si>
  <si>
    <t xml:space="preserve"> Tariego de Cerrato</t>
  </si>
  <si>
    <t xml:space="preserve"> Torquemada</t>
  </si>
  <si>
    <t xml:space="preserve"> Torremormojón</t>
  </si>
  <si>
    <t xml:space="preserve"> Triollo</t>
  </si>
  <si>
    <t xml:space="preserve"> Valbuena de Pisuerga</t>
  </si>
  <si>
    <t xml:space="preserve"> Valdeolmillos</t>
  </si>
  <si>
    <t xml:space="preserve"> Valderrábano</t>
  </si>
  <si>
    <t xml:space="preserve"> Valde-Ucieza</t>
  </si>
  <si>
    <t xml:space="preserve"> Valle de Cerrato</t>
  </si>
  <si>
    <t xml:space="preserve"> Velilla del Río Carrión</t>
  </si>
  <si>
    <t xml:space="preserve"> Vertavillo</t>
  </si>
  <si>
    <t xml:space="preserve"> Villabasta de Valdavia</t>
  </si>
  <si>
    <t xml:space="preserve"> Villacidaler</t>
  </si>
  <si>
    <t xml:space="preserve"> Villaconancio</t>
  </si>
  <si>
    <t xml:space="preserve"> Villada</t>
  </si>
  <si>
    <t xml:space="preserve"> Villaeles de Valdavia</t>
  </si>
  <si>
    <t xml:space="preserve"> Villahán</t>
  </si>
  <si>
    <t xml:space="preserve"> Villaherreros</t>
  </si>
  <si>
    <t xml:space="preserve"> Villalaco</t>
  </si>
  <si>
    <t xml:space="preserve"> Villalba de Guardo</t>
  </si>
  <si>
    <t xml:space="preserve"> Villalcázar de Sirga</t>
  </si>
  <si>
    <t xml:space="preserve"> Villalcón</t>
  </si>
  <si>
    <t xml:space="preserve"> Villalobón</t>
  </si>
  <si>
    <t xml:space="preserve"> Villaluenga de la Vega</t>
  </si>
  <si>
    <t xml:space="preserve"> Villamartín de Campos</t>
  </si>
  <si>
    <t xml:space="preserve"> Villamediana</t>
  </si>
  <si>
    <t xml:space="preserve"> Villameriel</t>
  </si>
  <si>
    <t xml:space="preserve"> Villamoronta</t>
  </si>
  <si>
    <t xml:space="preserve"> Villamuera de la Cueza</t>
  </si>
  <si>
    <t xml:space="preserve"> Villamuriel de Cerrato</t>
  </si>
  <si>
    <t xml:space="preserve"> Villanueva del Rebollar</t>
  </si>
  <si>
    <t xml:space="preserve"> Villanuño de Valdavia</t>
  </si>
  <si>
    <t xml:space="preserve"> Villaprovedo</t>
  </si>
  <si>
    <t xml:space="preserve"> Villarmentero de Campos</t>
  </si>
  <si>
    <t xml:space="preserve"> Villarrabé</t>
  </si>
  <si>
    <t xml:space="preserve"> Villarramiel</t>
  </si>
  <si>
    <t xml:space="preserve"> Villasarracino</t>
  </si>
  <si>
    <t xml:space="preserve"> Villasila de Valdavia</t>
  </si>
  <si>
    <t xml:space="preserve"> Villaturde</t>
  </si>
  <si>
    <t xml:space="preserve"> Villaumbrales</t>
  </si>
  <si>
    <t xml:space="preserve"> Villaviudas</t>
  </si>
  <si>
    <t xml:space="preserve"> Villerías de Campos</t>
  </si>
  <si>
    <t xml:space="preserve"> Villodre</t>
  </si>
  <si>
    <t xml:space="preserve"> Villodrigo</t>
  </si>
  <si>
    <t xml:space="preserve"> Villoldo</t>
  </si>
  <si>
    <t xml:space="preserve"> Villota del Páramo</t>
  </si>
  <si>
    <t xml:space="preserve"> Villovieco</t>
  </si>
  <si>
    <t xml:space="preserve"> Osorno la Mayor</t>
  </si>
  <si>
    <t xml:space="preserve"> Valle del Retortillo</t>
  </si>
  <si>
    <t xml:space="preserve"> Loma de Ucieza</t>
  </si>
  <si>
    <t xml:space="preserve"> Pernía, La</t>
  </si>
  <si>
    <t xml:space="preserve"> Abusejo</t>
  </si>
  <si>
    <t xml:space="preserve"> Agallas</t>
  </si>
  <si>
    <t xml:space="preserve"> Ahigal de los Aceiteros</t>
  </si>
  <si>
    <t xml:space="preserve"> Ahigal de Villarino</t>
  </si>
  <si>
    <t xml:space="preserve"> Alameda de Gardón, La</t>
  </si>
  <si>
    <t xml:space="preserve"> Alamedilla, La</t>
  </si>
  <si>
    <t xml:space="preserve"> Alaraz</t>
  </si>
  <si>
    <t xml:space="preserve"> Alba de Tormes</t>
  </si>
  <si>
    <t xml:space="preserve"> Alba de Yeltes</t>
  </si>
  <si>
    <t xml:space="preserve"> Alberca, La</t>
  </si>
  <si>
    <t xml:space="preserve"> Alberguería de Argañán, La</t>
  </si>
  <si>
    <t xml:space="preserve"> Alconada</t>
  </si>
  <si>
    <t xml:space="preserve"> Aldeacipreste</t>
  </si>
  <si>
    <t xml:space="preserve"> Aldeadávila de la Ribera</t>
  </si>
  <si>
    <t xml:space="preserve"> Aldea del Obispo</t>
  </si>
  <si>
    <t xml:space="preserve"> Aldealengua</t>
  </si>
  <si>
    <t xml:space="preserve"> Aldeanueva de Figueroa</t>
  </si>
  <si>
    <t xml:space="preserve"> Aldeanueva de la Sierra</t>
  </si>
  <si>
    <t xml:space="preserve"> Aldearrodrigo</t>
  </si>
  <si>
    <t xml:space="preserve"> Aldearrubia</t>
  </si>
  <si>
    <t xml:space="preserve"> Aldeaseca de Alba</t>
  </si>
  <si>
    <t xml:space="preserve"> Aldeaseca de la Frontera</t>
  </si>
  <si>
    <t xml:space="preserve"> Aldeatejada</t>
  </si>
  <si>
    <t xml:space="preserve"> Aldeavieja de Tormes</t>
  </si>
  <si>
    <t xml:space="preserve"> Aldehuela de la Bóveda</t>
  </si>
  <si>
    <t xml:space="preserve"> Aldehuela de Yeltes</t>
  </si>
  <si>
    <t xml:space="preserve"> Almenara de Tormes</t>
  </si>
  <si>
    <t xml:space="preserve"> Almendra</t>
  </si>
  <si>
    <t xml:space="preserve"> Anaya de Alba</t>
  </si>
  <si>
    <t xml:space="preserve"> Añover de Tormes</t>
  </si>
  <si>
    <t xml:space="preserve"> Arabayona de Mógica</t>
  </si>
  <si>
    <t xml:space="preserve"> Arapiles</t>
  </si>
  <si>
    <t xml:space="preserve"> Arcediano</t>
  </si>
  <si>
    <t xml:space="preserve"> Arco, El</t>
  </si>
  <si>
    <t xml:space="preserve"> Armenteros</t>
  </si>
  <si>
    <t xml:space="preserve"> San Miguel del Robledo</t>
  </si>
  <si>
    <t xml:space="preserve"> Atalaya, La</t>
  </si>
  <si>
    <t xml:space="preserve"> Babilafuente</t>
  </si>
  <si>
    <t xml:space="preserve"> Bañobárez</t>
  </si>
  <si>
    <t xml:space="preserve"> Barbadillo</t>
  </si>
  <si>
    <t xml:space="preserve"> Barbalos</t>
  </si>
  <si>
    <t xml:space="preserve"> Barceo</t>
  </si>
  <si>
    <t xml:space="preserve"> Barruecopardo</t>
  </si>
  <si>
    <t xml:space="preserve"> Bastida, La</t>
  </si>
  <si>
    <t xml:space="preserve"> Béjar</t>
  </si>
  <si>
    <t xml:space="preserve"> Beleña</t>
  </si>
  <si>
    <t xml:space="preserve"> Bermellar</t>
  </si>
  <si>
    <t xml:space="preserve"> Berrocal de Huebra</t>
  </si>
  <si>
    <t xml:space="preserve"> Berrocal de Salvatierra</t>
  </si>
  <si>
    <t xml:space="preserve"> Boada</t>
  </si>
  <si>
    <t xml:space="preserve"> Bodón, El</t>
  </si>
  <si>
    <t xml:space="preserve"> Bogajo</t>
  </si>
  <si>
    <t xml:space="preserve"> Bouza, La</t>
  </si>
  <si>
    <t xml:space="preserve"> Bóveda del Río Almar</t>
  </si>
  <si>
    <t xml:space="preserve"> Brincones</t>
  </si>
  <si>
    <t xml:space="preserve"> Buenamadre</t>
  </si>
  <si>
    <t xml:space="preserve"> Buenavista</t>
  </si>
  <si>
    <t xml:space="preserve"> Cabaco, El</t>
  </si>
  <si>
    <t xml:space="preserve"> Cabezabellosa de la Calzada</t>
  </si>
  <si>
    <t xml:space="preserve"> Cabeza de Béjar, La</t>
  </si>
  <si>
    <t xml:space="preserve"> Cabeza del Caballo</t>
  </si>
  <si>
    <t xml:space="preserve"> Cabrerizos</t>
  </si>
  <si>
    <t xml:space="preserve"> Cabrillas</t>
  </si>
  <si>
    <t xml:space="preserve"> Calvarrasa de Abajo</t>
  </si>
  <si>
    <t xml:space="preserve"> Calvarrasa de Arriba</t>
  </si>
  <si>
    <t xml:space="preserve"> Calzada de Béjar, La</t>
  </si>
  <si>
    <t xml:space="preserve"> Calzada de Don Diego</t>
  </si>
  <si>
    <t xml:space="preserve"> Calzada de Valdunciel</t>
  </si>
  <si>
    <t xml:space="preserve"> Campillo de Azaba</t>
  </si>
  <si>
    <t xml:space="preserve"> Campo de Peñaranda, El</t>
  </si>
  <si>
    <t xml:space="preserve"> Candelario</t>
  </si>
  <si>
    <t xml:space="preserve"> Canillas de Abajo</t>
  </si>
  <si>
    <t xml:space="preserve"> Cantagallo</t>
  </si>
  <si>
    <t xml:space="preserve"> Cantalapiedra</t>
  </si>
  <si>
    <t xml:space="preserve"> Cantalpino</t>
  </si>
  <si>
    <t xml:space="preserve"> Cantaracillo</t>
  </si>
  <si>
    <t xml:space="preserve"> Carbajosa de la Sagrada</t>
  </si>
  <si>
    <t xml:space="preserve"> Carpio de Azaba</t>
  </si>
  <si>
    <t xml:space="preserve"> Carrascal de Barregas</t>
  </si>
  <si>
    <t xml:space="preserve"> Carrascal del Obispo</t>
  </si>
  <si>
    <t xml:space="preserve"> Casafranca</t>
  </si>
  <si>
    <t xml:space="preserve"> Casas del Conde, Las</t>
  </si>
  <si>
    <t xml:space="preserve"> Casillas de Flores</t>
  </si>
  <si>
    <t xml:space="preserve"> Castellanos de Moriscos</t>
  </si>
  <si>
    <t xml:space="preserve"> Castillejo de Martín Viejo</t>
  </si>
  <si>
    <t xml:space="preserve"> Castraz</t>
  </si>
  <si>
    <t xml:space="preserve"> Cepeda</t>
  </si>
  <si>
    <t xml:space="preserve"> Cereceda de la Sierra</t>
  </si>
  <si>
    <t xml:space="preserve"> Cerezal de Peñahorcada</t>
  </si>
  <si>
    <t xml:space="preserve"> Cerralbo</t>
  </si>
  <si>
    <t xml:space="preserve"> Cerro, El</t>
  </si>
  <si>
    <t xml:space="preserve"> Cespedosa de Tormes</t>
  </si>
  <si>
    <t xml:space="preserve"> Cilleros de la Bastida</t>
  </si>
  <si>
    <t xml:space="preserve"> Cipérez</t>
  </si>
  <si>
    <t xml:space="preserve"> Ciudad Rodrigo</t>
  </si>
  <si>
    <t xml:space="preserve"> Coca de Alba</t>
  </si>
  <si>
    <t xml:space="preserve"> Colmenar de Montemayor</t>
  </si>
  <si>
    <t xml:space="preserve"> Cordovilla</t>
  </si>
  <si>
    <t xml:space="preserve"> Cristóbal</t>
  </si>
  <si>
    <t xml:space="preserve"> Cubo de Don Sancho, El</t>
  </si>
  <si>
    <t xml:space="preserve"> Chagarcía Medianero</t>
  </si>
  <si>
    <t xml:space="preserve"> Dios le Guarde</t>
  </si>
  <si>
    <t xml:space="preserve"> Doñinos de Ledesma</t>
  </si>
  <si>
    <t xml:space="preserve"> Doñinos de Salamanca</t>
  </si>
  <si>
    <t xml:space="preserve"> Éjeme</t>
  </si>
  <si>
    <t xml:space="preserve"> Encina, La</t>
  </si>
  <si>
    <t xml:space="preserve"> Encina de San Silvestre</t>
  </si>
  <si>
    <t xml:space="preserve"> Encinas de Abajo</t>
  </si>
  <si>
    <t xml:space="preserve"> Encinas de Arriba</t>
  </si>
  <si>
    <t xml:space="preserve"> Encinasola de los Comendadores</t>
  </si>
  <si>
    <t xml:space="preserve"> Endrinal</t>
  </si>
  <si>
    <t xml:space="preserve"> Escurial de la Sierra</t>
  </si>
  <si>
    <t xml:space="preserve"> Espadaña</t>
  </si>
  <si>
    <t xml:space="preserve"> Espeja</t>
  </si>
  <si>
    <t xml:space="preserve"> Espino de la Orbada</t>
  </si>
  <si>
    <t xml:space="preserve"> Florida de Liébana</t>
  </si>
  <si>
    <t xml:space="preserve"> Forfoleda</t>
  </si>
  <si>
    <t xml:space="preserve"> Frades de la Sierra</t>
  </si>
  <si>
    <t xml:space="preserve"> Fregeneda, La</t>
  </si>
  <si>
    <t xml:space="preserve"> Fresnedoso</t>
  </si>
  <si>
    <t xml:space="preserve"> Fresno Alhándiga</t>
  </si>
  <si>
    <t xml:space="preserve"> Fuente de San Esteban, La</t>
  </si>
  <si>
    <t xml:space="preserve"> Fuenteguinaldo</t>
  </si>
  <si>
    <t xml:space="preserve"> Fuenteliante</t>
  </si>
  <si>
    <t xml:space="preserve"> Fuenterroble de Salvatierra</t>
  </si>
  <si>
    <t xml:space="preserve"> Fuentes de Béjar</t>
  </si>
  <si>
    <t xml:space="preserve"> Fuentes de Oñoro</t>
  </si>
  <si>
    <t xml:space="preserve"> Gajates</t>
  </si>
  <si>
    <t xml:space="preserve"> Galindo y Perahuy</t>
  </si>
  <si>
    <t xml:space="preserve"> Galinduste</t>
  </si>
  <si>
    <t xml:space="preserve"> Galisancho</t>
  </si>
  <si>
    <t xml:space="preserve"> Gallegos de Argañán</t>
  </si>
  <si>
    <t xml:space="preserve"> Gallegos de Solmirón</t>
  </si>
  <si>
    <t xml:space="preserve"> Garcibuey</t>
  </si>
  <si>
    <t xml:space="preserve"> Garcihernández</t>
  </si>
  <si>
    <t xml:space="preserve"> Garcirrey</t>
  </si>
  <si>
    <t xml:space="preserve"> Gejuelo del Barro</t>
  </si>
  <si>
    <t xml:space="preserve"> Golpejas</t>
  </si>
  <si>
    <t xml:space="preserve"> Gomecello</t>
  </si>
  <si>
    <t xml:space="preserve"> Guadramiro</t>
  </si>
  <si>
    <t xml:space="preserve"> Guijo de Ávila</t>
  </si>
  <si>
    <t xml:space="preserve"> Guijuelo</t>
  </si>
  <si>
    <t xml:space="preserve"> Herguijuela de Ciudad Rodrigo</t>
  </si>
  <si>
    <t xml:space="preserve"> Herguijuela de la Sierra</t>
  </si>
  <si>
    <t xml:space="preserve"> Herguijuela del Campo</t>
  </si>
  <si>
    <t xml:space="preserve"> Hinojosa de Duero</t>
  </si>
  <si>
    <t xml:space="preserve"> Horcajo de Montemayor</t>
  </si>
  <si>
    <t xml:space="preserve"> Horcajo Medianero</t>
  </si>
  <si>
    <t xml:space="preserve"> Hoya, La</t>
  </si>
  <si>
    <t xml:space="preserve"> Huerta</t>
  </si>
  <si>
    <t xml:space="preserve"> Iruelos</t>
  </si>
  <si>
    <t xml:space="preserve"> Ituero de Azaba</t>
  </si>
  <si>
    <t xml:space="preserve"> Juzbado</t>
  </si>
  <si>
    <t xml:space="preserve"> Lagunilla</t>
  </si>
  <si>
    <t xml:space="preserve"> Larrodrigo</t>
  </si>
  <si>
    <t xml:space="preserve"> Ledesma</t>
  </si>
  <si>
    <t xml:space="preserve"> Ledrada</t>
  </si>
  <si>
    <t xml:space="preserve"> Linares de Riofrío</t>
  </si>
  <si>
    <t xml:space="preserve"> Lumbrales</t>
  </si>
  <si>
    <t xml:space="preserve"> Macotera</t>
  </si>
  <si>
    <t xml:space="preserve"> Machacón</t>
  </si>
  <si>
    <t xml:space="preserve"> Madroñal</t>
  </si>
  <si>
    <t xml:space="preserve"> Maíllo, El</t>
  </si>
  <si>
    <t xml:space="preserve"> Malpartida</t>
  </si>
  <si>
    <t xml:space="preserve"> Mancera de Abajo</t>
  </si>
  <si>
    <t xml:space="preserve"> Manzano, El</t>
  </si>
  <si>
    <t xml:space="preserve"> Martiago</t>
  </si>
  <si>
    <t xml:space="preserve"> Martinamor</t>
  </si>
  <si>
    <t xml:space="preserve"> Martín de Yeltes</t>
  </si>
  <si>
    <t xml:space="preserve"> Masueco</t>
  </si>
  <si>
    <t xml:space="preserve"> Castellanos de Villiquera</t>
  </si>
  <si>
    <t xml:space="preserve"> Mata de Ledesma, La</t>
  </si>
  <si>
    <t xml:space="preserve"> Matilla de los Caños del Río</t>
  </si>
  <si>
    <t xml:space="preserve"> Maya, La</t>
  </si>
  <si>
    <t xml:space="preserve"> Membribe de la Sierra</t>
  </si>
  <si>
    <t xml:space="preserve"> Mieza</t>
  </si>
  <si>
    <t xml:space="preserve"> Milano, El</t>
  </si>
  <si>
    <t xml:space="preserve"> Miranda de Azán</t>
  </si>
  <si>
    <t xml:space="preserve"> Miranda del Castañar</t>
  </si>
  <si>
    <t xml:space="preserve"> Mogarraz</t>
  </si>
  <si>
    <t xml:space="preserve"> Molinillo</t>
  </si>
  <si>
    <t xml:space="preserve"> Monforte de la Sierra</t>
  </si>
  <si>
    <t xml:space="preserve"> Monleón</t>
  </si>
  <si>
    <t xml:space="preserve"> Monleras</t>
  </si>
  <si>
    <t xml:space="preserve"> Monsagro</t>
  </si>
  <si>
    <t xml:space="preserve"> Montejo</t>
  </si>
  <si>
    <t xml:space="preserve"> Montemayor del Río</t>
  </si>
  <si>
    <t xml:space="preserve"> Monterrubio de Armuña</t>
  </si>
  <si>
    <t xml:space="preserve"> Monterrubio de la Sierra</t>
  </si>
  <si>
    <t xml:space="preserve"> Morasverdes</t>
  </si>
  <si>
    <t xml:space="preserve"> Morille</t>
  </si>
  <si>
    <t xml:space="preserve"> Moríñigo</t>
  </si>
  <si>
    <t xml:space="preserve"> Moriscos</t>
  </si>
  <si>
    <t xml:space="preserve"> Moronta</t>
  </si>
  <si>
    <t xml:space="preserve"> Mozárbez</t>
  </si>
  <si>
    <t xml:space="preserve"> Narros de Matalayegua</t>
  </si>
  <si>
    <t xml:space="preserve"> Navacarros</t>
  </si>
  <si>
    <t xml:space="preserve"> Nava de Béjar</t>
  </si>
  <si>
    <t xml:space="preserve"> Nava de Francia</t>
  </si>
  <si>
    <t xml:space="preserve"> Nava de Sotrobal</t>
  </si>
  <si>
    <t xml:space="preserve"> Navales</t>
  </si>
  <si>
    <t xml:space="preserve"> Navalmoral de Béjar</t>
  </si>
  <si>
    <t xml:space="preserve"> Navamorales</t>
  </si>
  <si>
    <t xml:space="preserve"> Navarredonda de la Rinconada</t>
  </si>
  <si>
    <t xml:space="preserve"> Navasfrías</t>
  </si>
  <si>
    <t xml:space="preserve"> Negrilla de Palencia</t>
  </si>
  <si>
    <t xml:space="preserve"> Olmedo de Camaces</t>
  </si>
  <si>
    <t xml:space="preserve"> Orbada, La</t>
  </si>
  <si>
    <t xml:space="preserve"> Pajares de la Laguna</t>
  </si>
  <si>
    <t xml:space="preserve"> Palacios del Arzobispo</t>
  </si>
  <si>
    <t xml:space="preserve"> Palaciosrubios</t>
  </si>
  <si>
    <t xml:space="preserve"> Palencia de Negrilla</t>
  </si>
  <si>
    <t xml:space="preserve"> Parada de Arriba</t>
  </si>
  <si>
    <t xml:space="preserve"> Parada de Rubiales</t>
  </si>
  <si>
    <t xml:space="preserve"> Paradinas de San Juan</t>
  </si>
  <si>
    <t xml:space="preserve"> Pastores</t>
  </si>
  <si>
    <t xml:space="preserve"> Payo, El</t>
  </si>
  <si>
    <t xml:space="preserve"> Pedraza de Alba</t>
  </si>
  <si>
    <t xml:space="preserve"> Pedrosillo de Alba</t>
  </si>
  <si>
    <t xml:space="preserve"> Pedrosillo de los Aires</t>
  </si>
  <si>
    <t xml:space="preserve"> Pedrosillo el Ralo</t>
  </si>
  <si>
    <t xml:space="preserve"> Pedroso de la Armuña, El</t>
  </si>
  <si>
    <t xml:space="preserve"> Pelabravo</t>
  </si>
  <si>
    <t xml:space="preserve"> Pelarrodríguez</t>
  </si>
  <si>
    <t xml:space="preserve"> Pelayos</t>
  </si>
  <si>
    <t xml:space="preserve"> Peña, La</t>
  </si>
  <si>
    <t xml:space="preserve"> Peñacaballera</t>
  </si>
  <si>
    <t xml:space="preserve"> Peñaparda</t>
  </si>
  <si>
    <t xml:space="preserve"> Peñaranda de Bracamonte</t>
  </si>
  <si>
    <t xml:space="preserve"> Peñarandilla</t>
  </si>
  <si>
    <t xml:space="preserve"> Peralejos de Abajo</t>
  </si>
  <si>
    <t xml:space="preserve"> Peralejos de Arriba</t>
  </si>
  <si>
    <t xml:space="preserve"> Pereña de la Ribera</t>
  </si>
  <si>
    <t xml:space="preserve"> Peromingo</t>
  </si>
  <si>
    <t xml:space="preserve"> Pinedas</t>
  </si>
  <si>
    <t xml:space="preserve"> Pino de Tormes, El</t>
  </si>
  <si>
    <t xml:space="preserve"> Pitiegua</t>
  </si>
  <si>
    <t xml:space="preserve"> Pizarral</t>
  </si>
  <si>
    <t xml:space="preserve"> Poveda de las Cintas</t>
  </si>
  <si>
    <t xml:space="preserve"> Pozos de Hinojo</t>
  </si>
  <si>
    <t xml:space="preserve"> Puebla de Azaba</t>
  </si>
  <si>
    <t xml:space="preserve"> Puebla de San Medel</t>
  </si>
  <si>
    <t xml:space="preserve"> Puebla de Yeltes</t>
  </si>
  <si>
    <t xml:space="preserve"> Puente del Congosto</t>
  </si>
  <si>
    <t xml:space="preserve"> Puertas</t>
  </si>
  <si>
    <t xml:space="preserve"> Puerto de Béjar</t>
  </si>
  <si>
    <t xml:space="preserve"> Puerto Seguro</t>
  </si>
  <si>
    <t xml:space="preserve"> Rágama</t>
  </si>
  <si>
    <t xml:space="preserve"> Redonda, La</t>
  </si>
  <si>
    <t xml:space="preserve"> Retortillo</t>
  </si>
  <si>
    <t xml:space="preserve"> Rinconada de la Sierra, La</t>
  </si>
  <si>
    <t xml:space="preserve"> Robleda</t>
  </si>
  <si>
    <t xml:space="preserve"> Robliza de Cojos</t>
  </si>
  <si>
    <t xml:space="preserve"> Rollán</t>
  </si>
  <si>
    <t xml:space="preserve"> Saelices el Chico</t>
  </si>
  <si>
    <t xml:space="preserve"> Sagrada, La</t>
  </si>
  <si>
    <t xml:space="preserve"> Salamanca</t>
  </si>
  <si>
    <t xml:space="preserve"> Saldeana</t>
  </si>
  <si>
    <t xml:space="preserve"> Salmoral</t>
  </si>
  <si>
    <t xml:space="preserve"> Salvatierra de Tormes</t>
  </si>
  <si>
    <t xml:space="preserve"> San Cristóbal de la Cuesta</t>
  </si>
  <si>
    <t xml:space="preserve"> Sancti-Spíritus</t>
  </si>
  <si>
    <t xml:space="preserve"> Sanchón de la Ribera</t>
  </si>
  <si>
    <t xml:space="preserve"> Sanchón de la Sagrada</t>
  </si>
  <si>
    <t xml:space="preserve"> Sanchotello</t>
  </si>
  <si>
    <t xml:space="preserve"> Sando</t>
  </si>
  <si>
    <t xml:space="preserve"> San Esteban de la Sierra</t>
  </si>
  <si>
    <t xml:space="preserve"> San Felices de los Gallegos</t>
  </si>
  <si>
    <t xml:space="preserve"> San Martín del Castañar</t>
  </si>
  <si>
    <t xml:space="preserve"> San Miguel de Valero</t>
  </si>
  <si>
    <t xml:space="preserve"> San Morales</t>
  </si>
  <si>
    <t xml:space="preserve"> San Muñoz</t>
  </si>
  <si>
    <t xml:space="preserve"> San Pedro del Valle</t>
  </si>
  <si>
    <t xml:space="preserve"> San Pedro de Rozados</t>
  </si>
  <si>
    <t xml:space="preserve"> San Pelayo de Guareña</t>
  </si>
  <si>
    <t xml:space="preserve"> Santa María de Sando</t>
  </si>
  <si>
    <t xml:space="preserve"> Santa Marta de Tormes</t>
  </si>
  <si>
    <t xml:space="preserve"> Santiago de la Puebla</t>
  </si>
  <si>
    <t xml:space="preserve"> Santibáñez de Béjar</t>
  </si>
  <si>
    <t xml:space="preserve"> Santibáñez de la Sierra</t>
  </si>
  <si>
    <t xml:space="preserve"> Santiz</t>
  </si>
  <si>
    <t xml:space="preserve"> Santos, Los</t>
  </si>
  <si>
    <t xml:space="preserve"> Sardón de los Frailes</t>
  </si>
  <si>
    <t xml:space="preserve"> Saucelle</t>
  </si>
  <si>
    <t xml:space="preserve"> Sahugo, El</t>
  </si>
  <si>
    <t xml:space="preserve"> Sepulcro-Hilario</t>
  </si>
  <si>
    <t xml:space="preserve"> Sequeros</t>
  </si>
  <si>
    <t xml:space="preserve"> Serradilla del Arroyo</t>
  </si>
  <si>
    <t xml:space="preserve"> Serradilla del Llano</t>
  </si>
  <si>
    <t xml:space="preserve"> Sierpe, La</t>
  </si>
  <si>
    <t xml:space="preserve"> Sieteiglesias de Tormes</t>
  </si>
  <si>
    <t xml:space="preserve"> Sobradillo</t>
  </si>
  <si>
    <t xml:space="preserve"> Sorihuela</t>
  </si>
  <si>
    <t xml:space="preserve"> Sotoserrano</t>
  </si>
  <si>
    <t xml:space="preserve"> Tabera de Abajo</t>
  </si>
  <si>
    <t xml:space="preserve"> Tala, La</t>
  </si>
  <si>
    <t xml:space="preserve"> Tamames</t>
  </si>
  <si>
    <t xml:space="preserve"> Tarazona de Guareña</t>
  </si>
  <si>
    <t xml:space="preserve"> Tardáguila</t>
  </si>
  <si>
    <t xml:space="preserve"> Tejado, El</t>
  </si>
  <si>
    <t xml:space="preserve"> Tejeda y Segoyuela</t>
  </si>
  <si>
    <t xml:space="preserve"> Tenebrón</t>
  </si>
  <si>
    <t xml:space="preserve"> Terradillos</t>
  </si>
  <si>
    <t xml:space="preserve"> Topas</t>
  </si>
  <si>
    <t xml:space="preserve"> Tordillos</t>
  </si>
  <si>
    <t xml:space="preserve"> Tornadizo, El</t>
  </si>
  <si>
    <t xml:space="preserve"> Torresmenudas</t>
  </si>
  <si>
    <t xml:space="preserve"> Trabanca</t>
  </si>
  <si>
    <t xml:space="preserve"> Tremedal de Tormes</t>
  </si>
  <si>
    <t xml:space="preserve"> Valdecarros</t>
  </si>
  <si>
    <t xml:space="preserve"> Valdefuentes de Sangusín</t>
  </si>
  <si>
    <t xml:space="preserve"> Valdehijaderos</t>
  </si>
  <si>
    <t xml:space="preserve"> Valdelacasa</t>
  </si>
  <si>
    <t xml:space="preserve"> Valdelageve</t>
  </si>
  <si>
    <t xml:space="preserve"> Valdelosa</t>
  </si>
  <si>
    <t xml:space="preserve"> Valdemierque</t>
  </si>
  <si>
    <t xml:space="preserve"> Valderrodrigo</t>
  </si>
  <si>
    <t xml:space="preserve"> Valdunciel</t>
  </si>
  <si>
    <t xml:space="preserve"> Valero</t>
  </si>
  <si>
    <t xml:space="preserve"> Valsalabroso</t>
  </si>
  <si>
    <t xml:space="preserve"> Valverde de Valdelacasa</t>
  </si>
  <si>
    <t xml:space="preserve"> Valverdón</t>
  </si>
  <si>
    <t xml:space="preserve"> Vallejera de Riofrío</t>
  </si>
  <si>
    <t xml:space="preserve"> Vecinos</t>
  </si>
  <si>
    <t xml:space="preserve"> Vega de Tirados</t>
  </si>
  <si>
    <t xml:space="preserve"> Veguillas, Las</t>
  </si>
  <si>
    <t xml:space="preserve"> Vellés, La</t>
  </si>
  <si>
    <t xml:space="preserve"> Ventosa del Río Almar</t>
  </si>
  <si>
    <t xml:space="preserve"> Vídola, La</t>
  </si>
  <si>
    <t xml:space="preserve"> Vilvestre</t>
  </si>
  <si>
    <t xml:space="preserve"> Villaflores</t>
  </si>
  <si>
    <t xml:space="preserve"> Villagonzalo de Tormes</t>
  </si>
  <si>
    <t xml:space="preserve"> Villalba de los Llanos</t>
  </si>
  <si>
    <t xml:space="preserve"> Villamayor</t>
  </si>
  <si>
    <t xml:space="preserve"> Villanueva del Conde</t>
  </si>
  <si>
    <t xml:space="preserve"> Villar de Argañán</t>
  </si>
  <si>
    <t xml:space="preserve"> Villar de Ciervo</t>
  </si>
  <si>
    <t xml:space="preserve"> Villar de Gallimazo</t>
  </si>
  <si>
    <t xml:space="preserve"> Villar de la Yegua</t>
  </si>
  <si>
    <t xml:space="preserve"> Villar de Peralonso</t>
  </si>
  <si>
    <t xml:space="preserve"> Villar de Samaniego</t>
  </si>
  <si>
    <t xml:space="preserve"> Villares de la Reina</t>
  </si>
  <si>
    <t xml:space="preserve"> Villares de Yeltes</t>
  </si>
  <si>
    <t xml:space="preserve"> Villarino de los Aires</t>
  </si>
  <si>
    <t xml:space="preserve"> Villarmayor</t>
  </si>
  <si>
    <t xml:space="preserve"> Villarmuerto</t>
  </si>
  <si>
    <t xml:space="preserve"> Villasbuenas</t>
  </si>
  <si>
    <t xml:space="preserve"> Villasdardo</t>
  </si>
  <si>
    <t xml:space="preserve"> Villaseco de los Gamitos</t>
  </si>
  <si>
    <t xml:space="preserve"> Villaseco de los Reyes</t>
  </si>
  <si>
    <t xml:space="preserve"> Villasrubias</t>
  </si>
  <si>
    <t xml:space="preserve"> Villaverde de Guareña</t>
  </si>
  <si>
    <t xml:space="preserve"> Villavieja de Yeltes</t>
  </si>
  <si>
    <t xml:space="preserve"> Villoria</t>
  </si>
  <si>
    <t xml:space="preserve"> Villoruela</t>
  </si>
  <si>
    <t xml:space="preserve"> Vitigudino</t>
  </si>
  <si>
    <t xml:space="preserve"> Yecla de Yeltes</t>
  </si>
  <si>
    <t xml:space="preserve"> Zamarra</t>
  </si>
  <si>
    <t xml:space="preserve"> Zamayón</t>
  </si>
  <si>
    <t xml:space="preserve"> Zarapicos</t>
  </si>
  <si>
    <t xml:space="preserve"> Zarza de Pumareda, La</t>
  </si>
  <si>
    <t xml:space="preserve"> Zorita de la Frontera</t>
  </si>
  <si>
    <t xml:space="preserve"> Abades</t>
  </si>
  <si>
    <t xml:space="preserve"> Adrada de Pirón</t>
  </si>
  <si>
    <t xml:space="preserve"> Adrados</t>
  </si>
  <si>
    <t xml:space="preserve"> Aguilafuente</t>
  </si>
  <si>
    <t xml:space="preserve"> Alconada de Maderuelo</t>
  </si>
  <si>
    <t xml:space="preserve"> Aldealcorvo</t>
  </si>
  <si>
    <t xml:space="preserve"> Aldealengua de Pedraza</t>
  </si>
  <si>
    <t xml:space="preserve"> Aldealengua de Santa María</t>
  </si>
  <si>
    <t xml:space="preserve"> Aldeanueva de la Serrezuela</t>
  </si>
  <si>
    <t xml:space="preserve"> Aldeanueva del Codonal</t>
  </si>
  <si>
    <t xml:space="preserve"> Aldea Real</t>
  </si>
  <si>
    <t xml:space="preserve"> Aldeasoña</t>
  </si>
  <si>
    <t xml:space="preserve"> Aldehorno</t>
  </si>
  <si>
    <t xml:space="preserve"> Aldehuela del Codonal</t>
  </si>
  <si>
    <t xml:space="preserve"> Aldeonte</t>
  </si>
  <si>
    <t xml:space="preserve"> Anaya</t>
  </si>
  <si>
    <t xml:space="preserve"> Añe</t>
  </si>
  <si>
    <t xml:space="preserve"> Arahuetes</t>
  </si>
  <si>
    <t xml:space="preserve"> Arcones</t>
  </si>
  <si>
    <t xml:space="preserve"> Arevalillo de Cega</t>
  </si>
  <si>
    <t xml:space="preserve"> Armuña</t>
  </si>
  <si>
    <t xml:space="preserve"> Ayllón</t>
  </si>
  <si>
    <t xml:space="preserve"> Barbolla</t>
  </si>
  <si>
    <t xml:space="preserve"> Basardilla</t>
  </si>
  <si>
    <t xml:space="preserve"> Bercial</t>
  </si>
  <si>
    <t xml:space="preserve"> Bercimuel</t>
  </si>
  <si>
    <t xml:space="preserve"> Bernardos</t>
  </si>
  <si>
    <t xml:space="preserve"> Bernuy de Porreros</t>
  </si>
  <si>
    <t xml:space="preserve"> Boceguillas</t>
  </si>
  <si>
    <t xml:space="preserve"> Brieva</t>
  </si>
  <si>
    <t xml:space="preserve"> Caballar</t>
  </si>
  <si>
    <t xml:space="preserve"> Cabañas de Polendos</t>
  </si>
  <si>
    <t xml:space="preserve"> Cabezuela</t>
  </si>
  <si>
    <t xml:space="preserve"> Calabazas de Fuentidueña</t>
  </si>
  <si>
    <t xml:space="preserve"> Campo de San Pedro</t>
  </si>
  <si>
    <t xml:space="preserve"> Cantalejo</t>
  </si>
  <si>
    <t xml:space="preserve"> Cantimpalos</t>
  </si>
  <si>
    <t xml:space="preserve"> Carbonero el Mayor</t>
  </si>
  <si>
    <t xml:space="preserve"> Carrascal del Río</t>
  </si>
  <si>
    <t xml:space="preserve"> Casla</t>
  </si>
  <si>
    <t xml:space="preserve"> Castillejo de Mesleón</t>
  </si>
  <si>
    <t xml:space="preserve"> Castro de Fuentidueña</t>
  </si>
  <si>
    <t xml:space="preserve"> Castrojimeno</t>
  </si>
  <si>
    <t xml:space="preserve"> Castroserna de Abajo</t>
  </si>
  <si>
    <t xml:space="preserve"> Castroserracín</t>
  </si>
  <si>
    <t xml:space="preserve"> Cedillo de la Torre</t>
  </si>
  <si>
    <t xml:space="preserve"> Cerezo de Abajo</t>
  </si>
  <si>
    <t xml:space="preserve"> Cerezo de Arriba</t>
  </si>
  <si>
    <t xml:space="preserve"> Cilleruelo de San Mamés</t>
  </si>
  <si>
    <t xml:space="preserve"> Cobos de Fuentidueña</t>
  </si>
  <si>
    <t xml:space="preserve"> Coca</t>
  </si>
  <si>
    <t xml:space="preserve"> Codorniz</t>
  </si>
  <si>
    <t xml:space="preserve"> Collado Hermoso</t>
  </si>
  <si>
    <t xml:space="preserve"> Condado de Castilnovo</t>
  </si>
  <si>
    <t xml:space="preserve"> Corral de Ayllón</t>
  </si>
  <si>
    <t xml:space="preserve"> Cubillo</t>
  </si>
  <si>
    <t xml:space="preserve"> Cuéllar</t>
  </si>
  <si>
    <t xml:space="preserve"> Chañe</t>
  </si>
  <si>
    <t xml:space="preserve"> Domingo García</t>
  </si>
  <si>
    <t xml:space="preserve"> Donhierro</t>
  </si>
  <si>
    <t xml:space="preserve"> Duruelo</t>
  </si>
  <si>
    <t xml:space="preserve"> Encinas</t>
  </si>
  <si>
    <t xml:space="preserve"> Encinillas</t>
  </si>
  <si>
    <t xml:space="preserve"> Escalona del Prado</t>
  </si>
  <si>
    <t xml:space="preserve"> Escarabajosa de Cabezas</t>
  </si>
  <si>
    <t xml:space="preserve"> Escobar de Polendos</t>
  </si>
  <si>
    <t xml:space="preserve"> Espinar, El</t>
  </si>
  <si>
    <t xml:space="preserve"> Espirdo</t>
  </si>
  <si>
    <t xml:space="preserve"> Fresneda de Cuéllar</t>
  </si>
  <si>
    <t xml:space="preserve"> Fresno de Cantespino</t>
  </si>
  <si>
    <t xml:space="preserve"> Fresno de la Fuente</t>
  </si>
  <si>
    <t xml:space="preserve"> Frumales</t>
  </si>
  <si>
    <t xml:space="preserve"> Fuente de Santa Cruz</t>
  </si>
  <si>
    <t xml:space="preserve"> Fuente el Olmo de Fuentidueña</t>
  </si>
  <si>
    <t xml:space="preserve"> Fuente el Olmo de Íscar</t>
  </si>
  <si>
    <t xml:space="preserve"> Fuentepelayo</t>
  </si>
  <si>
    <t xml:space="preserve"> Fuentepiñel</t>
  </si>
  <si>
    <t xml:space="preserve"> Fuenterrebollo</t>
  </si>
  <si>
    <t xml:space="preserve"> Fuentesaúco de Fuentidueña</t>
  </si>
  <si>
    <t xml:space="preserve"> Fuentesoto</t>
  </si>
  <si>
    <t xml:space="preserve"> Fuentidueña</t>
  </si>
  <si>
    <t xml:space="preserve"> Gallegos</t>
  </si>
  <si>
    <t xml:space="preserve"> Garcillán</t>
  </si>
  <si>
    <t xml:space="preserve"> Gomezserracín</t>
  </si>
  <si>
    <t xml:space="preserve"> Grajera</t>
  </si>
  <si>
    <t xml:space="preserve"> Honrubia de la Cuesta</t>
  </si>
  <si>
    <t xml:space="preserve"> Hontalbilla</t>
  </si>
  <si>
    <t xml:space="preserve"> Hontanares de Eresma</t>
  </si>
  <si>
    <t xml:space="preserve"> Huertos, Los</t>
  </si>
  <si>
    <t xml:space="preserve"> Ituero y Lama</t>
  </si>
  <si>
    <t xml:space="preserve"> Juarros de Riomoros</t>
  </si>
  <si>
    <t xml:space="preserve"> Juarros de Voltoya</t>
  </si>
  <si>
    <t xml:space="preserve"> Labajos</t>
  </si>
  <si>
    <t xml:space="preserve"> Laguna de Contreras</t>
  </si>
  <si>
    <t xml:space="preserve"> Languilla</t>
  </si>
  <si>
    <t xml:space="preserve"> Lastras de Cuéllar</t>
  </si>
  <si>
    <t xml:space="preserve"> Lastras del Pozo</t>
  </si>
  <si>
    <t xml:space="preserve"> Lastrilla, La</t>
  </si>
  <si>
    <t xml:space="preserve"> Losa, La</t>
  </si>
  <si>
    <t xml:space="preserve"> Maderuelo</t>
  </si>
  <si>
    <t xml:space="preserve"> Marazuela</t>
  </si>
  <si>
    <t xml:space="preserve"> Martín Miguel</t>
  </si>
  <si>
    <t xml:space="preserve"> Martín Muñoz de la Dehesa</t>
  </si>
  <si>
    <t xml:space="preserve"> Martín Muñoz de las Posadas</t>
  </si>
  <si>
    <t xml:space="preserve"> Marugán</t>
  </si>
  <si>
    <t xml:space="preserve"> Matabuena</t>
  </si>
  <si>
    <t xml:space="preserve"> Mata de Cuéllar</t>
  </si>
  <si>
    <t xml:space="preserve"> Matilla, La</t>
  </si>
  <si>
    <t xml:space="preserve"> Melque de Cercos</t>
  </si>
  <si>
    <t xml:space="preserve"> Membibre de la Hoz</t>
  </si>
  <si>
    <t xml:space="preserve"> Migueláñez</t>
  </si>
  <si>
    <t xml:space="preserve"> Montejo de Arévalo</t>
  </si>
  <si>
    <t xml:space="preserve"> Montejo de la Vega de la Serrezuela</t>
  </si>
  <si>
    <t xml:space="preserve"> Monterrubio</t>
  </si>
  <si>
    <t xml:space="preserve"> Moral de Hornuez</t>
  </si>
  <si>
    <t xml:space="preserve"> Mozoncillo</t>
  </si>
  <si>
    <t xml:space="preserve"> Muñopedro</t>
  </si>
  <si>
    <t xml:space="preserve"> Muñoveros</t>
  </si>
  <si>
    <t xml:space="preserve"> Nava de la Asunción</t>
  </si>
  <si>
    <t xml:space="preserve"> Navafría</t>
  </si>
  <si>
    <t xml:space="preserve"> Navalilla</t>
  </si>
  <si>
    <t xml:space="preserve"> Navalmanzano</t>
  </si>
  <si>
    <t xml:space="preserve"> Navares de Ayuso</t>
  </si>
  <si>
    <t xml:space="preserve"> Navares de Enmedio</t>
  </si>
  <si>
    <t xml:space="preserve"> Navares de las Cuevas</t>
  </si>
  <si>
    <t xml:space="preserve"> Navas de Oro</t>
  </si>
  <si>
    <t xml:space="preserve"> Navas de San Antonio</t>
  </si>
  <si>
    <t xml:space="preserve"> Nieva</t>
  </si>
  <si>
    <t xml:space="preserve"> Olombrada</t>
  </si>
  <si>
    <t xml:space="preserve"> Orejana</t>
  </si>
  <si>
    <t xml:space="preserve"> Ortigosa de Pestaño</t>
  </si>
  <si>
    <t xml:space="preserve"> Otero de Herreros</t>
  </si>
  <si>
    <t xml:space="preserve"> Pajarejos</t>
  </si>
  <si>
    <t xml:space="preserve"> Palazuelos de Eresma</t>
  </si>
  <si>
    <t xml:space="preserve"> Pedraza</t>
  </si>
  <si>
    <t xml:space="preserve"> Pelayos del Arroyo</t>
  </si>
  <si>
    <t xml:space="preserve"> Perosillo</t>
  </si>
  <si>
    <t xml:space="preserve"> Pinarejos</t>
  </si>
  <si>
    <t xml:space="preserve"> Pinarnegrillo</t>
  </si>
  <si>
    <t xml:space="preserve"> Carabias</t>
  </si>
  <si>
    <t xml:space="preserve"> Prádena</t>
  </si>
  <si>
    <t xml:space="preserve"> Puebla de Pedraza</t>
  </si>
  <si>
    <t xml:space="preserve"> Rapariegos</t>
  </si>
  <si>
    <t xml:space="preserve"> Rebollo</t>
  </si>
  <si>
    <t xml:space="preserve"> Remondo</t>
  </si>
  <si>
    <t xml:space="preserve"> Riaguas de San Bartolomé</t>
  </si>
  <si>
    <t xml:space="preserve"> Riaza</t>
  </si>
  <si>
    <t xml:space="preserve"> Ribota</t>
  </si>
  <si>
    <t xml:space="preserve"> Riofrío de Riaza</t>
  </si>
  <si>
    <t xml:space="preserve"> Roda de Eresma</t>
  </si>
  <si>
    <t xml:space="preserve"> Sacramenia</t>
  </si>
  <si>
    <t xml:space="preserve"> Samboal</t>
  </si>
  <si>
    <t xml:space="preserve"> San Cristóbal de Cuéllar</t>
  </si>
  <si>
    <t xml:space="preserve"> San Cristóbal de la Vega</t>
  </si>
  <si>
    <t xml:space="preserve"> Sanchonuño</t>
  </si>
  <si>
    <t xml:space="preserve"> Sangarcía</t>
  </si>
  <si>
    <t xml:space="preserve"> Real Sitio de San Ildefonso</t>
  </si>
  <si>
    <t xml:space="preserve"> San Martín y Mudrián</t>
  </si>
  <si>
    <t xml:space="preserve"> San Miguel de Bernuy</t>
  </si>
  <si>
    <t xml:space="preserve"> San Pedro de Gaíllos</t>
  </si>
  <si>
    <t xml:space="preserve"> Santa María la Real de Nieva</t>
  </si>
  <si>
    <t xml:space="preserve"> Santa Marta del Cerro</t>
  </si>
  <si>
    <t xml:space="preserve"> Santiuste de Pedraza</t>
  </si>
  <si>
    <t xml:space="preserve"> Santiuste de San Juan Bautista</t>
  </si>
  <si>
    <t xml:space="preserve"> Santo Domingo de Pirón</t>
  </si>
  <si>
    <t xml:space="preserve"> Santo Tomé del Puerto</t>
  </si>
  <si>
    <t xml:space="preserve"> Sauquillo de Cabezas</t>
  </si>
  <si>
    <t xml:space="preserve"> Sebúlcor</t>
  </si>
  <si>
    <t xml:space="preserve"> Segovia</t>
  </si>
  <si>
    <t xml:space="preserve"> Sepúlveda</t>
  </si>
  <si>
    <t xml:space="preserve"> Sequera de Fresno</t>
  </si>
  <si>
    <t xml:space="preserve"> Sotillo</t>
  </si>
  <si>
    <t xml:space="preserve"> Sotosalbos</t>
  </si>
  <si>
    <t xml:space="preserve"> Tabanera la Luenga</t>
  </si>
  <si>
    <t xml:space="preserve"> Tolocirio</t>
  </si>
  <si>
    <t xml:space="preserve"> Torreadrada</t>
  </si>
  <si>
    <t xml:space="preserve"> Torrecaballeros</t>
  </si>
  <si>
    <t xml:space="preserve"> Torrecilla del Pinar</t>
  </si>
  <si>
    <t xml:space="preserve"> Torreiglesias</t>
  </si>
  <si>
    <t xml:space="preserve"> Torre Val de San Pedro</t>
  </si>
  <si>
    <t xml:space="preserve"> Trescasas</t>
  </si>
  <si>
    <t xml:space="preserve"> Turégano</t>
  </si>
  <si>
    <t xml:space="preserve"> Urueñas</t>
  </si>
  <si>
    <t xml:space="preserve"> Valdeprados</t>
  </si>
  <si>
    <t xml:space="preserve"> Valdevacas de Montejo</t>
  </si>
  <si>
    <t xml:space="preserve"> Valdevacas y Guijar</t>
  </si>
  <si>
    <t xml:space="preserve"> Valseca</t>
  </si>
  <si>
    <t xml:space="preserve"> Valtiendas</t>
  </si>
  <si>
    <t xml:space="preserve"> Valverde del Majano</t>
  </si>
  <si>
    <t xml:space="preserve"> Valle de Tabladillo</t>
  </si>
  <si>
    <t xml:space="preserve"> Vallelado</t>
  </si>
  <si>
    <t xml:space="preserve"> Valleruela de Pedraza</t>
  </si>
  <si>
    <t xml:space="preserve"> Valleruela de Sepúlveda</t>
  </si>
  <si>
    <t xml:space="preserve"> Veganzones</t>
  </si>
  <si>
    <t xml:space="preserve"> Vegas de Matute</t>
  </si>
  <si>
    <t xml:space="preserve"> Ventosilla y Tejadilla</t>
  </si>
  <si>
    <t xml:space="preserve"> Villacastín</t>
  </si>
  <si>
    <t xml:space="preserve"> Villaverde de Íscar</t>
  </si>
  <si>
    <t xml:space="preserve"> Villaverde de Montejo</t>
  </si>
  <si>
    <t xml:space="preserve"> Villeguillo</t>
  </si>
  <si>
    <t xml:space="preserve"> Yanguas de Eresma</t>
  </si>
  <si>
    <t xml:space="preserve"> Zarzuela del Monte</t>
  </si>
  <si>
    <t xml:space="preserve"> Zarzuela del Pinar</t>
  </si>
  <si>
    <t xml:space="preserve"> Ortigosa del Monte</t>
  </si>
  <si>
    <t xml:space="preserve"> Cozuelos de Fuentidueña</t>
  </si>
  <si>
    <t xml:space="preserve"> Marazoleja</t>
  </si>
  <si>
    <t xml:space="preserve"> Navas de Riofrío</t>
  </si>
  <si>
    <t xml:space="preserve"> Cuevas de Provanco</t>
  </si>
  <si>
    <t xml:space="preserve"> San Cristóbal de Segovia</t>
  </si>
  <si>
    <t xml:space="preserve"> Abejar</t>
  </si>
  <si>
    <t xml:space="preserve"> Adradas</t>
  </si>
  <si>
    <t xml:space="preserve"> Ágreda</t>
  </si>
  <si>
    <t xml:space="preserve"> Alconaba</t>
  </si>
  <si>
    <t xml:space="preserve"> Alcubilla de Avellaneda</t>
  </si>
  <si>
    <t xml:space="preserve"> Alcubilla de las Peñas</t>
  </si>
  <si>
    <t xml:space="preserve"> Aldealafuente</t>
  </si>
  <si>
    <t xml:space="preserve"> Aldealices</t>
  </si>
  <si>
    <t xml:space="preserve"> Aldealpozo</t>
  </si>
  <si>
    <t xml:space="preserve"> Aldealseñor</t>
  </si>
  <si>
    <t xml:space="preserve"> Aldehuela de Periáñez</t>
  </si>
  <si>
    <t xml:space="preserve"> Aldehuelas, Las</t>
  </si>
  <si>
    <t xml:space="preserve"> Alentisque</t>
  </si>
  <si>
    <t xml:space="preserve"> Aliud</t>
  </si>
  <si>
    <t xml:space="preserve"> Almajano</t>
  </si>
  <si>
    <t xml:space="preserve"> Almaluez</t>
  </si>
  <si>
    <t xml:space="preserve"> Almarza</t>
  </si>
  <si>
    <t xml:space="preserve"> Almazán</t>
  </si>
  <si>
    <t xml:space="preserve"> Almazul</t>
  </si>
  <si>
    <t xml:space="preserve"> Almenar de Soria</t>
  </si>
  <si>
    <t xml:space="preserve"> Alpanseque</t>
  </si>
  <si>
    <t xml:space="preserve"> Arancón</t>
  </si>
  <si>
    <t xml:space="preserve"> Arcos de Jalón</t>
  </si>
  <si>
    <t xml:space="preserve"> Arenillas</t>
  </si>
  <si>
    <t xml:space="preserve"> Arévalo de la Sierra</t>
  </si>
  <si>
    <t xml:space="preserve"> Ausejo de la Sierra</t>
  </si>
  <si>
    <t xml:space="preserve"> Baraona</t>
  </si>
  <si>
    <t xml:space="preserve"> Barca</t>
  </si>
  <si>
    <t xml:space="preserve"> Barcones</t>
  </si>
  <si>
    <t xml:space="preserve"> Bayubas de Abajo</t>
  </si>
  <si>
    <t xml:space="preserve"> Bayubas de Arriba</t>
  </si>
  <si>
    <t xml:space="preserve"> Beratón</t>
  </si>
  <si>
    <t xml:space="preserve"> Berlanga de Duero</t>
  </si>
  <si>
    <t xml:space="preserve"> Blacos</t>
  </si>
  <si>
    <t xml:space="preserve"> Bliecos</t>
  </si>
  <si>
    <t xml:space="preserve"> Borjabad</t>
  </si>
  <si>
    <t xml:space="preserve"> Borobia</t>
  </si>
  <si>
    <t xml:space="preserve"> Buberos</t>
  </si>
  <si>
    <t xml:space="preserve"> Buitrago</t>
  </si>
  <si>
    <t xml:space="preserve"> Burgo de Osma-Ciudad de Osma</t>
  </si>
  <si>
    <t xml:space="preserve"> Cabrejas del Campo</t>
  </si>
  <si>
    <t xml:space="preserve"> Cabrejas del Pinar</t>
  </si>
  <si>
    <t xml:space="preserve"> Calatañazor</t>
  </si>
  <si>
    <t xml:space="preserve"> Caltojar</t>
  </si>
  <si>
    <t xml:space="preserve"> Candilichera</t>
  </si>
  <si>
    <t xml:space="preserve"> Cañamaque</t>
  </si>
  <si>
    <t xml:space="preserve"> Carabantes</t>
  </si>
  <si>
    <t xml:space="preserve"> Caracena</t>
  </si>
  <si>
    <t xml:space="preserve"> Carrascosa de Abajo</t>
  </si>
  <si>
    <t xml:space="preserve"> Carrascosa de la Sierra</t>
  </si>
  <si>
    <t xml:space="preserve"> Casarejos</t>
  </si>
  <si>
    <t xml:space="preserve"> Castilfrío de la Sierra</t>
  </si>
  <si>
    <t xml:space="preserve"> Castilruiz</t>
  </si>
  <si>
    <t xml:space="preserve"> Castillejo de Robledo</t>
  </si>
  <si>
    <t xml:space="preserve"> Centenera de Andaluz</t>
  </si>
  <si>
    <t xml:space="preserve"> Cerbón</t>
  </si>
  <si>
    <t xml:space="preserve"> Cidones</t>
  </si>
  <si>
    <t xml:space="preserve"> Cigudosa</t>
  </si>
  <si>
    <t xml:space="preserve"> Cihuela</t>
  </si>
  <si>
    <t xml:space="preserve"> Ciria</t>
  </si>
  <si>
    <t xml:space="preserve"> Cirujales del Río</t>
  </si>
  <si>
    <t xml:space="preserve"> Coscurita</t>
  </si>
  <si>
    <t xml:space="preserve"> Covaleda</t>
  </si>
  <si>
    <t xml:space="preserve"> Cubilla</t>
  </si>
  <si>
    <t xml:space="preserve"> Cubo de la Solana</t>
  </si>
  <si>
    <t xml:space="preserve"> Cueva de Ágreda</t>
  </si>
  <si>
    <t xml:space="preserve"> Dévanos</t>
  </si>
  <si>
    <t xml:space="preserve"> Deza</t>
  </si>
  <si>
    <t xml:space="preserve"> Duruelo de la Sierra</t>
  </si>
  <si>
    <t xml:space="preserve"> Escobosa de Almazán</t>
  </si>
  <si>
    <t xml:space="preserve"> Espeja de San Marcelino</t>
  </si>
  <si>
    <t xml:space="preserve"> Espejón</t>
  </si>
  <si>
    <t xml:space="preserve"> Estepa de San Juan</t>
  </si>
  <si>
    <t xml:space="preserve"> Frechilla de Almazán</t>
  </si>
  <si>
    <t xml:space="preserve"> Fresno de Caracena</t>
  </si>
  <si>
    <t xml:space="preserve"> Fuentearmegil</t>
  </si>
  <si>
    <t xml:space="preserve"> Fuentecambrón</t>
  </si>
  <si>
    <t xml:space="preserve"> Fuentecantos</t>
  </si>
  <si>
    <t xml:space="preserve"> Fuentelmonge</t>
  </si>
  <si>
    <t xml:space="preserve"> Fuentelsaz de Soria</t>
  </si>
  <si>
    <t xml:space="preserve"> Fuentepinilla</t>
  </si>
  <si>
    <t xml:space="preserve"> Fuentes de Magaña</t>
  </si>
  <si>
    <t xml:space="preserve"> Fuentestrún</t>
  </si>
  <si>
    <t xml:space="preserve"> Garray</t>
  </si>
  <si>
    <t xml:space="preserve"> Golmayo</t>
  </si>
  <si>
    <t xml:space="preserve"> Gómara</t>
  </si>
  <si>
    <t xml:space="preserve"> Gormaz</t>
  </si>
  <si>
    <t xml:space="preserve"> Herrera de Soria</t>
  </si>
  <si>
    <t xml:space="preserve"> Hinojosa del Campo</t>
  </si>
  <si>
    <t xml:space="preserve"> Langa de Duero</t>
  </si>
  <si>
    <t xml:space="preserve"> Liceras</t>
  </si>
  <si>
    <t xml:space="preserve"> Losilla, La</t>
  </si>
  <si>
    <t xml:space="preserve"> Magaña</t>
  </si>
  <si>
    <t xml:space="preserve"> Maján</t>
  </si>
  <si>
    <t xml:space="preserve"> Matalebreras</t>
  </si>
  <si>
    <t xml:space="preserve"> Matamala de Almazán</t>
  </si>
  <si>
    <t xml:space="preserve"> Medinaceli</t>
  </si>
  <si>
    <t xml:space="preserve"> Miño de Medinaceli</t>
  </si>
  <si>
    <t xml:space="preserve"> Miño de San Esteban</t>
  </si>
  <si>
    <t xml:space="preserve"> Molinos de Duero</t>
  </si>
  <si>
    <t xml:space="preserve"> Momblona</t>
  </si>
  <si>
    <t xml:space="preserve"> Monteagudo de las Vicarías</t>
  </si>
  <si>
    <t xml:space="preserve"> Montejo de Tiermes</t>
  </si>
  <si>
    <t xml:space="preserve"> Montenegro de Cameros</t>
  </si>
  <si>
    <t xml:space="preserve"> Morón de Almazán</t>
  </si>
  <si>
    <t xml:space="preserve"> Muriel de la Fuente</t>
  </si>
  <si>
    <t xml:space="preserve"> Muriel Viejo</t>
  </si>
  <si>
    <t xml:space="preserve"> Nafría de Ucero</t>
  </si>
  <si>
    <t xml:space="preserve"> Narros</t>
  </si>
  <si>
    <t xml:space="preserve"> Navaleno</t>
  </si>
  <si>
    <t xml:space="preserve"> Nepas</t>
  </si>
  <si>
    <t xml:space="preserve"> Nolay</t>
  </si>
  <si>
    <t xml:space="preserve"> Noviercas</t>
  </si>
  <si>
    <t xml:space="preserve"> Ólvega</t>
  </si>
  <si>
    <t xml:space="preserve"> Oncala</t>
  </si>
  <si>
    <t xml:space="preserve"> Pinilla del Campo</t>
  </si>
  <si>
    <t xml:space="preserve"> Portillo de Soria</t>
  </si>
  <si>
    <t xml:space="preserve"> Póveda de Soria, La</t>
  </si>
  <si>
    <t xml:space="preserve"> Pozalmuro</t>
  </si>
  <si>
    <t xml:space="preserve"> Quintana Redonda</t>
  </si>
  <si>
    <t xml:space="preserve"> Quintanas de Gormaz</t>
  </si>
  <si>
    <t xml:space="preserve"> Quiñonería</t>
  </si>
  <si>
    <t xml:space="preserve"> Rábanos, Los</t>
  </si>
  <si>
    <t xml:space="preserve"> Rebollar</t>
  </si>
  <si>
    <t xml:space="preserve"> Recuerda</t>
  </si>
  <si>
    <t xml:space="preserve"> Rello</t>
  </si>
  <si>
    <t xml:space="preserve"> Renieblas</t>
  </si>
  <si>
    <t xml:space="preserve"> Retortillo de Soria</t>
  </si>
  <si>
    <t xml:space="preserve"> Reznos</t>
  </si>
  <si>
    <t xml:space="preserve"> Riba de Escalote, La</t>
  </si>
  <si>
    <t xml:space="preserve"> Rioseco de Soria</t>
  </si>
  <si>
    <t xml:space="preserve"> Rollamienta</t>
  </si>
  <si>
    <t xml:space="preserve"> Royo, El</t>
  </si>
  <si>
    <t xml:space="preserve"> Salduero</t>
  </si>
  <si>
    <t xml:space="preserve"> San Esteban de Gormaz</t>
  </si>
  <si>
    <t xml:space="preserve"> San Felices</t>
  </si>
  <si>
    <t xml:space="preserve"> San Leonardo de Yagüe</t>
  </si>
  <si>
    <t xml:space="preserve"> San Pedro Manrique</t>
  </si>
  <si>
    <t xml:space="preserve"> Santa Cruz de Yanguas</t>
  </si>
  <si>
    <t xml:space="preserve"> Santa María de Huerta</t>
  </si>
  <si>
    <t xml:space="preserve"> Santa María de las Hoyas</t>
  </si>
  <si>
    <t xml:space="preserve"> Serón de Nágima</t>
  </si>
  <si>
    <t xml:space="preserve"> Soliedra</t>
  </si>
  <si>
    <t xml:space="preserve"> Soria</t>
  </si>
  <si>
    <t xml:space="preserve"> Sotillo del Rincón</t>
  </si>
  <si>
    <t xml:space="preserve"> Suellacabras</t>
  </si>
  <si>
    <t xml:space="preserve"> Tajahuerce</t>
  </si>
  <si>
    <t xml:space="preserve"> Tajueco</t>
  </si>
  <si>
    <t xml:space="preserve"> Talveila</t>
  </si>
  <si>
    <t xml:space="preserve"> Tardelcuende</t>
  </si>
  <si>
    <t xml:space="preserve"> Taroda</t>
  </si>
  <si>
    <t xml:space="preserve"> Tejado</t>
  </si>
  <si>
    <t xml:space="preserve"> Torlengua</t>
  </si>
  <si>
    <t xml:space="preserve"> Torreblacos</t>
  </si>
  <si>
    <t xml:space="preserve"> Torrubia de Soria</t>
  </si>
  <si>
    <t xml:space="preserve"> Trévago</t>
  </si>
  <si>
    <t xml:space="preserve"> Ucero</t>
  </si>
  <si>
    <t xml:space="preserve"> Vadillo</t>
  </si>
  <si>
    <t xml:space="preserve"> Valdeavellano de Tera</t>
  </si>
  <si>
    <t xml:space="preserve"> Valdegeña</t>
  </si>
  <si>
    <t xml:space="preserve"> Valdelagua del Cerro</t>
  </si>
  <si>
    <t xml:space="preserve"> Valdemaluque</t>
  </si>
  <si>
    <t xml:space="preserve"> Valdenebro</t>
  </si>
  <si>
    <t xml:space="preserve"> Valdeprado</t>
  </si>
  <si>
    <t xml:space="preserve"> Valderrodilla</t>
  </si>
  <si>
    <t xml:space="preserve"> Valtajeros</t>
  </si>
  <si>
    <t xml:space="preserve"> Velamazán</t>
  </si>
  <si>
    <t xml:space="preserve"> Velilla de la Sierra</t>
  </si>
  <si>
    <t xml:space="preserve"> Velilla de los Ajos</t>
  </si>
  <si>
    <t xml:space="preserve"> Viana de Duero</t>
  </si>
  <si>
    <t xml:space="preserve"> Villaciervos</t>
  </si>
  <si>
    <t xml:space="preserve"> Villanueva de Gormaz</t>
  </si>
  <si>
    <t xml:space="preserve"> Villar del Ala</t>
  </si>
  <si>
    <t xml:space="preserve"> Villar del Campo</t>
  </si>
  <si>
    <t xml:space="preserve"> Villar del Río</t>
  </si>
  <si>
    <t xml:space="preserve"> Villares de Soria, Los</t>
  </si>
  <si>
    <t xml:space="preserve"> Villasayas</t>
  </si>
  <si>
    <t xml:space="preserve"> Villaseca de Arciel</t>
  </si>
  <si>
    <t xml:space="preserve"> Vinuesa</t>
  </si>
  <si>
    <t xml:space="preserve"> Vizmanos</t>
  </si>
  <si>
    <t xml:space="preserve"> Vozmediano</t>
  </si>
  <si>
    <t xml:space="preserve"> Yanguas</t>
  </si>
  <si>
    <t xml:space="preserve"> Yelo</t>
  </si>
  <si>
    <t xml:space="preserve"> Adalia</t>
  </si>
  <si>
    <t xml:space="preserve"> Aguasal</t>
  </si>
  <si>
    <t xml:space="preserve"> Aguilar de Campos</t>
  </si>
  <si>
    <t xml:space="preserve"> Alaejos</t>
  </si>
  <si>
    <t xml:space="preserve"> Alcazarén</t>
  </si>
  <si>
    <t xml:space="preserve"> Aldea de San Miguel</t>
  </si>
  <si>
    <t xml:space="preserve"> Aldeamayor de San Martín</t>
  </si>
  <si>
    <t xml:space="preserve"> Almenara de Adaja</t>
  </si>
  <si>
    <t xml:space="preserve"> Amusquillo</t>
  </si>
  <si>
    <t xml:space="preserve"> Arroyo de la Encomienda</t>
  </si>
  <si>
    <t xml:space="preserve"> Ataquines</t>
  </si>
  <si>
    <t xml:space="preserve"> Bahabón</t>
  </si>
  <si>
    <t xml:space="preserve"> Barcial de la Loma</t>
  </si>
  <si>
    <t xml:space="preserve"> Barruelo del Valle</t>
  </si>
  <si>
    <t xml:space="preserve"> Becilla de Valderaduey</t>
  </si>
  <si>
    <t xml:space="preserve"> Benafarces</t>
  </si>
  <si>
    <t xml:space="preserve"> Bercero</t>
  </si>
  <si>
    <t xml:space="preserve"> Berceruelo</t>
  </si>
  <si>
    <t xml:space="preserve"> Berrueces</t>
  </si>
  <si>
    <t xml:space="preserve"> Bobadilla del Campo</t>
  </si>
  <si>
    <t xml:space="preserve"> Bocigas</t>
  </si>
  <si>
    <t xml:space="preserve"> Bocos de Duero</t>
  </si>
  <si>
    <t xml:space="preserve"> Boecillo</t>
  </si>
  <si>
    <t xml:space="preserve"> Bolaños de Campos</t>
  </si>
  <si>
    <t xml:space="preserve"> Brahojos de Medina</t>
  </si>
  <si>
    <t xml:space="preserve"> Bustillo de Chaves</t>
  </si>
  <si>
    <t xml:space="preserve"> Cabezón de Pisuerga</t>
  </si>
  <si>
    <t xml:space="preserve"> Cabezón de Valderaduey</t>
  </si>
  <si>
    <t xml:space="preserve"> Cabreros del Monte</t>
  </si>
  <si>
    <t xml:space="preserve"> Campaspero</t>
  </si>
  <si>
    <t xml:space="preserve"> Campillo, El</t>
  </si>
  <si>
    <t xml:space="preserve"> Camporredondo</t>
  </si>
  <si>
    <t xml:space="preserve"> Canalejas de Peñafiel</t>
  </si>
  <si>
    <t xml:space="preserve"> Canillas de Esgueva</t>
  </si>
  <si>
    <t xml:space="preserve"> Carpio</t>
  </si>
  <si>
    <t xml:space="preserve"> Casasola de Arión</t>
  </si>
  <si>
    <t xml:space="preserve"> Castrejón de Trabancos</t>
  </si>
  <si>
    <t xml:space="preserve"> Castrillo de Duero</t>
  </si>
  <si>
    <t xml:space="preserve"> Castrillo-Tejeriego</t>
  </si>
  <si>
    <t xml:space="preserve"> Castrobol</t>
  </si>
  <si>
    <t xml:space="preserve"> Castrodeza</t>
  </si>
  <si>
    <t xml:space="preserve"> Castromembibre</t>
  </si>
  <si>
    <t xml:space="preserve"> Castromonte</t>
  </si>
  <si>
    <t xml:space="preserve"> Castronuevo de Esgueva</t>
  </si>
  <si>
    <t xml:space="preserve"> Castronuño</t>
  </si>
  <si>
    <t xml:space="preserve"> Castroponce</t>
  </si>
  <si>
    <t xml:space="preserve"> Castroverde de Cerrato</t>
  </si>
  <si>
    <t xml:space="preserve"> Ceinos de Campos</t>
  </si>
  <si>
    <t xml:space="preserve"> Cervillego de la Cruz</t>
  </si>
  <si>
    <t xml:space="preserve"> Cigales</t>
  </si>
  <si>
    <t xml:space="preserve"> Ciguñuela</t>
  </si>
  <si>
    <t xml:space="preserve"> Cistérniga</t>
  </si>
  <si>
    <t xml:space="preserve"> Cogeces de Íscar</t>
  </si>
  <si>
    <t xml:space="preserve"> Cogeces del Monte</t>
  </si>
  <si>
    <t xml:space="preserve"> Corcos</t>
  </si>
  <si>
    <t xml:space="preserve"> Corrales de Duero</t>
  </si>
  <si>
    <t xml:space="preserve"> Cubillas de Santa Marta</t>
  </si>
  <si>
    <t xml:space="preserve"> Cuenca de Campos</t>
  </si>
  <si>
    <t xml:space="preserve"> Curiel de Duero</t>
  </si>
  <si>
    <t xml:space="preserve"> Encinas de Esgueva</t>
  </si>
  <si>
    <t xml:space="preserve"> Esguevillas de Esgueva</t>
  </si>
  <si>
    <t xml:space="preserve"> Fombellida</t>
  </si>
  <si>
    <t xml:space="preserve"> Fompedraza</t>
  </si>
  <si>
    <t xml:space="preserve"> Fontihoyuelo</t>
  </si>
  <si>
    <t xml:space="preserve"> Fresno el Viejo</t>
  </si>
  <si>
    <t xml:space="preserve"> Fuensaldaña</t>
  </si>
  <si>
    <t xml:space="preserve"> Fuente el Sol</t>
  </si>
  <si>
    <t xml:space="preserve"> Fuente-Olmedo</t>
  </si>
  <si>
    <t xml:space="preserve"> Gallegos de Hornija</t>
  </si>
  <si>
    <t xml:space="preserve"> Gatón de Campos</t>
  </si>
  <si>
    <t xml:space="preserve"> Geria</t>
  </si>
  <si>
    <t xml:space="preserve"> Herrín de Campos</t>
  </si>
  <si>
    <t xml:space="preserve"> Hornillos de Eresma</t>
  </si>
  <si>
    <t xml:space="preserve"> Íscar</t>
  </si>
  <si>
    <t xml:space="preserve"> Laguna de Duero</t>
  </si>
  <si>
    <t xml:space="preserve"> Langayo</t>
  </si>
  <si>
    <t xml:space="preserve"> Lomoviejo</t>
  </si>
  <si>
    <t xml:space="preserve"> Llano de Olmedo</t>
  </si>
  <si>
    <t xml:space="preserve"> Manzanillo</t>
  </si>
  <si>
    <t xml:space="preserve"> Marzales</t>
  </si>
  <si>
    <t xml:space="preserve"> Matapozuelos</t>
  </si>
  <si>
    <t xml:space="preserve"> Matilla de los Caños</t>
  </si>
  <si>
    <t xml:space="preserve"> Mayorga</t>
  </si>
  <si>
    <t xml:space="preserve"> Medina del Campo</t>
  </si>
  <si>
    <t xml:space="preserve"> Medina de Rioseco</t>
  </si>
  <si>
    <t xml:space="preserve"> Megeces</t>
  </si>
  <si>
    <t xml:space="preserve"> Melgar de Abajo</t>
  </si>
  <si>
    <t xml:space="preserve"> Melgar de Arriba</t>
  </si>
  <si>
    <t xml:space="preserve"> Mojados</t>
  </si>
  <si>
    <t xml:space="preserve"> Monasterio de Vega</t>
  </si>
  <si>
    <t xml:space="preserve"> Montealegre de Campos</t>
  </si>
  <si>
    <t xml:space="preserve"> Montemayor de Pililla</t>
  </si>
  <si>
    <t xml:space="preserve"> Moral de la Reina</t>
  </si>
  <si>
    <t xml:space="preserve"> Moraleja de las Panaderas</t>
  </si>
  <si>
    <t xml:space="preserve"> Morales de Campos</t>
  </si>
  <si>
    <t xml:space="preserve"> Mota del Marqués</t>
  </si>
  <si>
    <t xml:space="preserve"> Mucientes</t>
  </si>
  <si>
    <t xml:space="preserve"> Mudarra, La</t>
  </si>
  <si>
    <t xml:space="preserve"> Muriel</t>
  </si>
  <si>
    <t xml:space="preserve"> Nava del Rey</t>
  </si>
  <si>
    <t xml:space="preserve"> Nueva Villa de las Torres</t>
  </si>
  <si>
    <t xml:space="preserve"> Olivares de Duero</t>
  </si>
  <si>
    <t xml:space="preserve"> Olmedo</t>
  </si>
  <si>
    <t xml:space="preserve"> Olmos de Esgueva</t>
  </si>
  <si>
    <t xml:space="preserve"> Olmos de Peñafiel</t>
  </si>
  <si>
    <t xml:space="preserve"> Palazuelo de Vedija</t>
  </si>
  <si>
    <t xml:space="preserve"> Parrilla, La</t>
  </si>
  <si>
    <t xml:space="preserve"> Pedraja de Portillo, La</t>
  </si>
  <si>
    <t xml:space="preserve"> Pedrajas de San Esteban</t>
  </si>
  <si>
    <t xml:space="preserve"> Pedrosa del Rey</t>
  </si>
  <si>
    <t xml:space="preserve"> Peñafiel</t>
  </si>
  <si>
    <t xml:space="preserve"> Peñaflor de Hornija</t>
  </si>
  <si>
    <t xml:space="preserve"> Pesquera de Duero</t>
  </si>
  <si>
    <t xml:space="preserve"> Piña de Esgueva</t>
  </si>
  <si>
    <t xml:space="preserve"> Piñel de Abajo</t>
  </si>
  <si>
    <t xml:space="preserve"> Piñel de Arriba</t>
  </si>
  <si>
    <t xml:space="preserve"> Pollos</t>
  </si>
  <si>
    <t xml:space="preserve"> Portillo</t>
  </si>
  <si>
    <t xml:space="preserve"> Pozal de Gallinas</t>
  </si>
  <si>
    <t xml:space="preserve"> Pozaldez</t>
  </si>
  <si>
    <t xml:space="preserve"> Pozuelo de la Orden</t>
  </si>
  <si>
    <t xml:space="preserve"> Puras</t>
  </si>
  <si>
    <t xml:space="preserve"> Quintanilla de Arriba</t>
  </si>
  <si>
    <t xml:space="preserve"> Quintanilla del Molar</t>
  </si>
  <si>
    <t xml:space="preserve"> Quintanilla de Onésimo</t>
  </si>
  <si>
    <t xml:space="preserve"> Quintanilla de Trigueros</t>
  </si>
  <si>
    <t xml:space="preserve"> Rábano</t>
  </si>
  <si>
    <t xml:space="preserve"> Ramiro</t>
  </si>
  <si>
    <t xml:space="preserve"> Renedo de Esgueva</t>
  </si>
  <si>
    <t xml:space="preserve"> Roales de Campos</t>
  </si>
  <si>
    <t xml:space="preserve"> Robladillo</t>
  </si>
  <si>
    <t xml:space="preserve"> Roturas</t>
  </si>
  <si>
    <t xml:space="preserve"> Rubí de Bracamonte</t>
  </si>
  <si>
    <t xml:space="preserve"> Rueda</t>
  </si>
  <si>
    <t xml:space="preserve"> Saelices de Mayorga</t>
  </si>
  <si>
    <t xml:space="preserve"> Salvador de Zapardiel</t>
  </si>
  <si>
    <t xml:space="preserve"> San Cebrián de Mazote</t>
  </si>
  <si>
    <t xml:space="preserve"> San Llorente</t>
  </si>
  <si>
    <t xml:space="preserve"> San Martín de Valvení</t>
  </si>
  <si>
    <t xml:space="preserve"> San Miguel del Arroyo</t>
  </si>
  <si>
    <t xml:space="preserve"> San Miguel del Pino</t>
  </si>
  <si>
    <t xml:space="preserve"> San Pablo de la Moraleja</t>
  </si>
  <si>
    <t xml:space="preserve"> San Pedro de Latarce</t>
  </si>
  <si>
    <t xml:space="preserve"> San Pelayo</t>
  </si>
  <si>
    <t xml:space="preserve"> San Román de Hornija</t>
  </si>
  <si>
    <t xml:space="preserve"> San Salvador</t>
  </si>
  <si>
    <t xml:space="preserve"> Santa Eufemia del Arroyo</t>
  </si>
  <si>
    <t xml:space="preserve"> Santervás de Campos</t>
  </si>
  <si>
    <t xml:space="preserve"> Santibáñez de Valcorba</t>
  </si>
  <si>
    <t xml:space="preserve"> Santovenia de Pisuerga</t>
  </si>
  <si>
    <t xml:space="preserve"> San Vicente del Palacio</t>
  </si>
  <si>
    <t xml:space="preserve"> Sardón de Duero</t>
  </si>
  <si>
    <t xml:space="preserve"> Seca, La</t>
  </si>
  <si>
    <t xml:space="preserve"> Serrada</t>
  </si>
  <si>
    <t xml:space="preserve"> Siete Iglesias de Trabancos</t>
  </si>
  <si>
    <t xml:space="preserve"> Simancas</t>
  </si>
  <si>
    <t xml:space="preserve"> Tamariz de Campos</t>
  </si>
  <si>
    <t xml:space="preserve"> Tiedra</t>
  </si>
  <si>
    <t xml:space="preserve"> Tordehumos</t>
  </si>
  <si>
    <t xml:space="preserve"> Tordesillas</t>
  </si>
  <si>
    <t xml:space="preserve"> Torrecilla de la Abadesa</t>
  </si>
  <si>
    <t xml:space="preserve"> Torrecilla de la Orden</t>
  </si>
  <si>
    <t xml:space="preserve"> Torrecilla de la Torre</t>
  </si>
  <si>
    <t xml:space="preserve"> Torre de Esgueva</t>
  </si>
  <si>
    <t xml:space="preserve"> Torre de Peñafiel</t>
  </si>
  <si>
    <t xml:space="preserve"> Torrelobatón</t>
  </si>
  <si>
    <t xml:space="preserve"> Torrescárcela</t>
  </si>
  <si>
    <t xml:space="preserve"> Traspinedo</t>
  </si>
  <si>
    <t xml:space="preserve"> Trigueros del Valle</t>
  </si>
  <si>
    <t xml:space="preserve"> Tudela de Duero</t>
  </si>
  <si>
    <t xml:space="preserve"> Unión de Campos, La</t>
  </si>
  <si>
    <t xml:space="preserve"> Urones de Castroponce</t>
  </si>
  <si>
    <t xml:space="preserve"> Urueña</t>
  </si>
  <si>
    <t xml:space="preserve"> Valbuena de Duero</t>
  </si>
  <si>
    <t xml:space="preserve"> Valdearcos de la Vega</t>
  </si>
  <si>
    <t xml:space="preserve"> Valdenebro de los Valles</t>
  </si>
  <si>
    <t xml:space="preserve"> Valdestillas</t>
  </si>
  <si>
    <t xml:space="preserve"> Valdunquillo</t>
  </si>
  <si>
    <t xml:space="preserve"> Valoria la Buena</t>
  </si>
  <si>
    <t xml:space="preserve"> Valverde de Campos</t>
  </si>
  <si>
    <t xml:space="preserve"> Valladolid</t>
  </si>
  <si>
    <t xml:space="preserve"> Vega de Ruiponce</t>
  </si>
  <si>
    <t xml:space="preserve"> Vega de Valdetronco</t>
  </si>
  <si>
    <t xml:space="preserve"> Velascálvaro</t>
  </si>
  <si>
    <t xml:space="preserve"> Velilla</t>
  </si>
  <si>
    <t xml:space="preserve"> Velliza</t>
  </si>
  <si>
    <t xml:space="preserve"> Ventosa de la Cuesta</t>
  </si>
  <si>
    <t xml:space="preserve"> Viana de Cega</t>
  </si>
  <si>
    <t xml:space="preserve"> Viloria</t>
  </si>
  <si>
    <t xml:space="preserve"> Villabáñez</t>
  </si>
  <si>
    <t xml:space="preserve"> Villabaruz de Campos</t>
  </si>
  <si>
    <t xml:space="preserve"> Villabrágima</t>
  </si>
  <si>
    <t xml:space="preserve"> Villacarralón</t>
  </si>
  <si>
    <t xml:space="preserve"> Villacid de Campos</t>
  </si>
  <si>
    <t xml:space="preserve"> Villaco</t>
  </si>
  <si>
    <t xml:space="preserve"> Villafrades de Campos</t>
  </si>
  <si>
    <t xml:space="preserve"> Villafranca de Duero</t>
  </si>
  <si>
    <t xml:space="preserve"> Villafrechós</t>
  </si>
  <si>
    <t xml:space="preserve"> Villafuerte</t>
  </si>
  <si>
    <t xml:space="preserve"> Villagarcía de Campos</t>
  </si>
  <si>
    <t xml:space="preserve"> Villagómez la Nueva</t>
  </si>
  <si>
    <t xml:space="preserve"> Villalán de Campos</t>
  </si>
  <si>
    <t xml:space="preserve"> Villalar de los Comuneros</t>
  </si>
  <si>
    <t xml:space="preserve"> Villalba de la Loma</t>
  </si>
  <si>
    <t xml:space="preserve"> Villalba de los Alcores</t>
  </si>
  <si>
    <t xml:space="preserve"> Villalbarba</t>
  </si>
  <si>
    <t xml:space="preserve"> Villalón de Campos</t>
  </si>
  <si>
    <t xml:space="preserve"> Villamuriel de Campos</t>
  </si>
  <si>
    <t xml:space="preserve"> Villán de Tordesillas</t>
  </si>
  <si>
    <t xml:space="preserve"> Villanubla</t>
  </si>
  <si>
    <t xml:space="preserve"> Villanueva de Duero</t>
  </si>
  <si>
    <t xml:space="preserve"> Villanueva de la Condesa</t>
  </si>
  <si>
    <t xml:space="preserve"> Villanueva de los Caballeros</t>
  </si>
  <si>
    <t xml:space="preserve"> Villanueva de los Infantes</t>
  </si>
  <si>
    <t xml:space="preserve"> Villanueva de San Mancio</t>
  </si>
  <si>
    <t xml:space="preserve"> Villardefrades</t>
  </si>
  <si>
    <t xml:space="preserve"> Villarmentero de Esgueva</t>
  </si>
  <si>
    <t xml:space="preserve"> Villasexmir</t>
  </si>
  <si>
    <t xml:space="preserve"> Villavaquerín</t>
  </si>
  <si>
    <t xml:space="preserve"> Villavellid</t>
  </si>
  <si>
    <t xml:space="preserve"> Villaverde de Medina</t>
  </si>
  <si>
    <t xml:space="preserve"> Villavicencio de los Caballeros</t>
  </si>
  <si>
    <t xml:space="preserve"> Wamba</t>
  </si>
  <si>
    <t xml:space="preserve"> Zaratán</t>
  </si>
  <si>
    <t xml:space="preserve"> Zarza, La</t>
  </si>
  <si>
    <t xml:space="preserve"> Abezames</t>
  </si>
  <si>
    <t xml:space="preserve"> Alcañices</t>
  </si>
  <si>
    <t xml:space="preserve"> Alcubilla de Nogales</t>
  </si>
  <si>
    <t xml:space="preserve"> Alfaraz de Sayago</t>
  </si>
  <si>
    <t xml:space="preserve"> Algodre</t>
  </si>
  <si>
    <t xml:space="preserve"> Almaraz de Duero</t>
  </si>
  <si>
    <t xml:space="preserve"> Almeida de Sayago</t>
  </si>
  <si>
    <t xml:space="preserve"> Andavías</t>
  </si>
  <si>
    <t xml:space="preserve"> Arcenillas</t>
  </si>
  <si>
    <t xml:space="preserve"> Arcos de la Polvorosa</t>
  </si>
  <si>
    <t xml:space="preserve"> Argañín</t>
  </si>
  <si>
    <t xml:space="preserve"> Argujillo</t>
  </si>
  <si>
    <t xml:space="preserve"> Arquillinos</t>
  </si>
  <si>
    <t xml:space="preserve"> Arrabalde</t>
  </si>
  <si>
    <t xml:space="preserve"> Aspariegos</t>
  </si>
  <si>
    <t xml:space="preserve"> Asturianos</t>
  </si>
  <si>
    <t xml:space="preserve"> Ayoó de Vidriales</t>
  </si>
  <si>
    <t xml:space="preserve"> Barcial del Barco</t>
  </si>
  <si>
    <t xml:space="preserve"> Belver de los Montes</t>
  </si>
  <si>
    <t xml:space="preserve"> Benavente</t>
  </si>
  <si>
    <t xml:space="preserve"> Benegiles</t>
  </si>
  <si>
    <t xml:space="preserve"> Bermillo de Sayago</t>
  </si>
  <si>
    <t xml:space="preserve"> Bóveda de Toro, La</t>
  </si>
  <si>
    <t xml:space="preserve"> Bretó</t>
  </si>
  <si>
    <t xml:space="preserve"> Bretocino</t>
  </si>
  <si>
    <t xml:space="preserve"> Brime de Sog</t>
  </si>
  <si>
    <t xml:space="preserve"> Brime de Urz</t>
  </si>
  <si>
    <t xml:space="preserve"> Burganes de Valverde</t>
  </si>
  <si>
    <t xml:space="preserve"> Bustillo del Oro</t>
  </si>
  <si>
    <t xml:space="preserve"> Cabañas de Sayago</t>
  </si>
  <si>
    <t xml:space="preserve"> Calzadilla de Tera</t>
  </si>
  <si>
    <t xml:space="preserve"> Camarzana de Tera</t>
  </si>
  <si>
    <t xml:space="preserve"> Cañizal</t>
  </si>
  <si>
    <t xml:space="preserve"> Cañizo</t>
  </si>
  <si>
    <t xml:space="preserve"> Carbajales de Alba</t>
  </si>
  <si>
    <t xml:space="preserve"> Carbellino</t>
  </si>
  <si>
    <t xml:space="preserve"> Casaseca de Campeán</t>
  </si>
  <si>
    <t xml:space="preserve"> Casaseca de las Chanas</t>
  </si>
  <si>
    <t xml:space="preserve"> Castrillo de la Guareña</t>
  </si>
  <si>
    <t xml:space="preserve"> Castrogonzalo</t>
  </si>
  <si>
    <t xml:space="preserve"> Castronuevo</t>
  </si>
  <si>
    <t xml:space="preserve"> Castroverde de Campos</t>
  </si>
  <si>
    <t xml:space="preserve"> Cazurra</t>
  </si>
  <si>
    <t xml:space="preserve"> Cerecinos de Campos</t>
  </si>
  <si>
    <t xml:space="preserve"> Cerecinos del Carrizal</t>
  </si>
  <si>
    <t xml:space="preserve"> Cernadilla</t>
  </si>
  <si>
    <t xml:space="preserve"> Cobreros</t>
  </si>
  <si>
    <t xml:space="preserve"> Coomonte</t>
  </si>
  <si>
    <t xml:space="preserve"> Coreses</t>
  </si>
  <si>
    <t xml:space="preserve"> Corrales del Vino</t>
  </si>
  <si>
    <t xml:space="preserve"> Cotanes del Monte</t>
  </si>
  <si>
    <t xml:space="preserve"> Cubillos</t>
  </si>
  <si>
    <t xml:space="preserve"> Cubo de Benavente</t>
  </si>
  <si>
    <t xml:space="preserve"> Cubo de Tierra del Vino, El</t>
  </si>
  <si>
    <t xml:space="preserve"> Cuelgamures</t>
  </si>
  <si>
    <t xml:space="preserve"> Entrala</t>
  </si>
  <si>
    <t xml:space="preserve"> Espadañedo</t>
  </si>
  <si>
    <t xml:space="preserve"> Faramontanos de Tábara</t>
  </si>
  <si>
    <t xml:space="preserve"> Fariza</t>
  </si>
  <si>
    <t xml:space="preserve"> Fermoselle</t>
  </si>
  <si>
    <t xml:space="preserve"> Ferreras de Abajo</t>
  </si>
  <si>
    <t xml:space="preserve"> Ferreras de Arriba</t>
  </si>
  <si>
    <t xml:space="preserve"> Ferreruela</t>
  </si>
  <si>
    <t xml:space="preserve"> Figueruela de Arriba</t>
  </si>
  <si>
    <t xml:space="preserve"> Fonfría</t>
  </si>
  <si>
    <t xml:space="preserve"> Fresno de la Polvorosa</t>
  </si>
  <si>
    <t xml:space="preserve"> Fresno de la Ribera</t>
  </si>
  <si>
    <t xml:space="preserve"> Fresno de Sayago</t>
  </si>
  <si>
    <t xml:space="preserve"> Friera de Valverde</t>
  </si>
  <si>
    <t xml:space="preserve"> Fuente Encalada</t>
  </si>
  <si>
    <t xml:space="preserve"> Fuentelapeña</t>
  </si>
  <si>
    <t xml:space="preserve"> Fuentesaúco</t>
  </si>
  <si>
    <t xml:space="preserve"> Fuentes de Ropel</t>
  </si>
  <si>
    <t xml:space="preserve"> Fuentesecas</t>
  </si>
  <si>
    <t xml:space="preserve"> Fuentespreadas</t>
  </si>
  <si>
    <t xml:space="preserve"> Galende</t>
  </si>
  <si>
    <t xml:space="preserve"> Gallegos del Pan</t>
  </si>
  <si>
    <t xml:space="preserve"> Gallegos del Río</t>
  </si>
  <si>
    <t xml:space="preserve"> Gamones</t>
  </si>
  <si>
    <t xml:space="preserve"> Gema</t>
  </si>
  <si>
    <t xml:space="preserve"> Granja de Moreruela</t>
  </si>
  <si>
    <t xml:space="preserve"> Granucillo</t>
  </si>
  <si>
    <t xml:space="preserve"> Guarrate</t>
  </si>
  <si>
    <t xml:space="preserve"> Hermisende</t>
  </si>
  <si>
    <t xml:space="preserve"> Hiniesta, La</t>
  </si>
  <si>
    <t xml:space="preserve"> Jambrina</t>
  </si>
  <si>
    <t xml:space="preserve"> Justel</t>
  </si>
  <si>
    <t xml:space="preserve"> Losacino</t>
  </si>
  <si>
    <t xml:space="preserve"> Losacio</t>
  </si>
  <si>
    <t xml:space="preserve"> Lubián</t>
  </si>
  <si>
    <t xml:space="preserve"> Luelmo</t>
  </si>
  <si>
    <t xml:space="preserve"> Maderal, El</t>
  </si>
  <si>
    <t xml:space="preserve"> Madridanos</t>
  </si>
  <si>
    <t xml:space="preserve"> Mahide</t>
  </si>
  <si>
    <t xml:space="preserve"> Maire de Castroponce</t>
  </si>
  <si>
    <t xml:space="preserve"> Malva</t>
  </si>
  <si>
    <t xml:space="preserve"> Manganeses de la Lampreana</t>
  </si>
  <si>
    <t xml:space="preserve"> Manganeses de la Polvorosa</t>
  </si>
  <si>
    <t xml:space="preserve"> Manzanal de Arriba</t>
  </si>
  <si>
    <t xml:space="preserve"> Manzanal del Barco</t>
  </si>
  <si>
    <t xml:space="preserve"> Manzanal de los Infantes</t>
  </si>
  <si>
    <t xml:space="preserve"> Matilla de Arzón</t>
  </si>
  <si>
    <t xml:space="preserve"> Matilla la Seca</t>
  </si>
  <si>
    <t xml:space="preserve"> Mayalde</t>
  </si>
  <si>
    <t xml:space="preserve"> Melgar de Tera</t>
  </si>
  <si>
    <t xml:space="preserve"> Micereces de Tera</t>
  </si>
  <si>
    <t xml:space="preserve"> Milles de la Polvorosa</t>
  </si>
  <si>
    <t xml:space="preserve"> Molacillos</t>
  </si>
  <si>
    <t xml:space="preserve"> Molezuelas de la Carballeda</t>
  </si>
  <si>
    <t xml:space="preserve"> Mombuey</t>
  </si>
  <si>
    <t xml:space="preserve"> Monfarracinos</t>
  </si>
  <si>
    <t xml:space="preserve"> Montamarta</t>
  </si>
  <si>
    <t xml:space="preserve"> Moral de Sayago</t>
  </si>
  <si>
    <t xml:space="preserve"> Moraleja del Vino</t>
  </si>
  <si>
    <t xml:space="preserve"> Moraleja de Sayago</t>
  </si>
  <si>
    <t xml:space="preserve"> Morales del Vino</t>
  </si>
  <si>
    <t xml:space="preserve"> Morales de Rey</t>
  </si>
  <si>
    <t xml:space="preserve"> Morales de Toro</t>
  </si>
  <si>
    <t xml:space="preserve"> Morales de Valverde</t>
  </si>
  <si>
    <t xml:space="preserve"> Moralina</t>
  </si>
  <si>
    <t xml:space="preserve"> Moreruela de los Infanzones</t>
  </si>
  <si>
    <t xml:space="preserve"> Moreruela de Tábara</t>
  </si>
  <si>
    <t xml:space="preserve"> Muelas de los Caballeros</t>
  </si>
  <si>
    <t xml:space="preserve"> Muelas del Pan</t>
  </si>
  <si>
    <t xml:space="preserve"> Muga de Sayago</t>
  </si>
  <si>
    <t xml:space="preserve"> Navianos de Valverde</t>
  </si>
  <si>
    <t xml:space="preserve"> Olmillos de Castro</t>
  </si>
  <si>
    <t xml:space="preserve"> Otero de Bodas</t>
  </si>
  <si>
    <t xml:space="preserve"> Pajares de la Lampreana</t>
  </si>
  <si>
    <t xml:space="preserve"> Palacios del Pan</t>
  </si>
  <si>
    <t xml:space="preserve"> Palacios de Sanabria</t>
  </si>
  <si>
    <t xml:space="preserve"> Pedralba de la Pradería</t>
  </si>
  <si>
    <t xml:space="preserve"> Pego, El</t>
  </si>
  <si>
    <t xml:space="preserve"> Peleagonzalo</t>
  </si>
  <si>
    <t xml:space="preserve"> Peleas de Abajo</t>
  </si>
  <si>
    <t xml:space="preserve"> Peñausende</t>
  </si>
  <si>
    <t xml:space="preserve"> Peque</t>
  </si>
  <si>
    <t xml:space="preserve"> Perdigón, El</t>
  </si>
  <si>
    <t xml:space="preserve"> Pereruela</t>
  </si>
  <si>
    <t xml:space="preserve"> Perilla de Castro</t>
  </si>
  <si>
    <t xml:space="preserve"> Pías</t>
  </si>
  <si>
    <t xml:space="preserve"> Piedrahita de Castro</t>
  </si>
  <si>
    <t xml:space="preserve"> Pinilla de Toro</t>
  </si>
  <si>
    <t xml:space="preserve"> Pino del Oro</t>
  </si>
  <si>
    <t xml:space="preserve"> Piñero, El</t>
  </si>
  <si>
    <t xml:space="preserve"> Pobladura del Valle</t>
  </si>
  <si>
    <t xml:space="preserve"> Pobladura de Valderaduey</t>
  </si>
  <si>
    <t xml:space="preserve"> Porto</t>
  </si>
  <si>
    <t xml:space="preserve"> Pozoantiguo</t>
  </si>
  <si>
    <t xml:space="preserve"> Pozuelo de Tábara</t>
  </si>
  <si>
    <t xml:space="preserve"> Prado</t>
  </si>
  <si>
    <t xml:space="preserve"> Puebla de Sanabria</t>
  </si>
  <si>
    <t xml:space="preserve"> Pueblica de Valverde</t>
  </si>
  <si>
    <t xml:space="preserve"> Quintanilla del Monte</t>
  </si>
  <si>
    <t xml:space="preserve"> Quintanilla del Olmo</t>
  </si>
  <si>
    <t xml:space="preserve"> Quintanilla de Urz</t>
  </si>
  <si>
    <t xml:space="preserve"> Quiruelas de Vidriales</t>
  </si>
  <si>
    <t xml:space="preserve"> Rabanales</t>
  </si>
  <si>
    <t xml:space="preserve"> Rábano de Aliste</t>
  </si>
  <si>
    <t xml:space="preserve"> Requejo</t>
  </si>
  <si>
    <t xml:space="preserve"> Revellinos</t>
  </si>
  <si>
    <t xml:space="preserve"> Riofrío de Aliste</t>
  </si>
  <si>
    <t xml:space="preserve"> Rionegro del Puente</t>
  </si>
  <si>
    <t xml:space="preserve"> Roales</t>
  </si>
  <si>
    <t xml:space="preserve"> Robleda-Cervantes</t>
  </si>
  <si>
    <t xml:space="preserve"> Roelos de Sayago</t>
  </si>
  <si>
    <t xml:space="preserve"> Rosinos de la Requejada</t>
  </si>
  <si>
    <t xml:space="preserve"> Salce</t>
  </si>
  <si>
    <t xml:space="preserve"> Samir de los Caños</t>
  </si>
  <si>
    <t xml:space="preserve"> San Agustín del Pozo</t>
  </si>
  <si>
    <t xml:space="preserve"> San Cebrián de Castro</t>
  </si>
  <si>
    <t xml:space="preserve"> San Cristóbal de Entreviñas</t>
  </si>
  <si>
    <t xml:space="preserve"> San Esteban del Molar</t>
  </si>
  <si>
    <t xml:space="preserve"> San Justo</t>
  </si>
  <si>
    <t xml:space="preserve"> San Martín de Valderaduey</t>
  </si>
  <si>
    <t xml:space="preserve"> San Miguel de la Ribera</t>
  </si>
  <si>
    <t xml:space="preserve"> San Miguel del Valle</t>
  </si>
  <si>
    <t xml:space="preserve"> San Pedro de Ceque</t>
  </si>
  <si>
    <t xml:space="preserve"> San Pedro de la Nave-Almendra</t>
  </si>
  <si>
    <t xml:space="preserve"> Santa Clara de Avedillo</t>
  </si>
  <si>
    <t xml:space="preserve"> Santa Colomba de las Monjas</t>
  </si>
  <si>
    <t xml:space="preserve"> Santa Cristina de la Polvorosa</t>
  </si>
  <si>
    <t xml:space="preserve"> Santa Croya de Tera</t>
  </si>
  <si>
    <t xml:space="preserve"> Santa Eufemia del Barco</t>
  </si>
  <si>
    <t xml:space="preserve"> Santa María de la Vega</t>
  </si>
  <si>
    <t xml:space="preserve"> Santa María de Valverde</t>
  </si>
  <si>
    <t xml:space="preserve"> Santibáñez de Tera</t>
  </si>
  <si>
    <t xml:space="preserve"> Santibáñez de Vidriales</t>
  </si>
  <si>
    <t xml:space="preserve"> Santovenia</t>
  </si>
  <si>
    <t xml:space="preserve"> San Vicente de la Cabeza</t>
  </si>
  <si>
    <t xml:space="preserve"> San Vitero</t>
  </si>
  <si>
    <t xml:space="preserve"> Sanzoles</t>
  </si>
  <si>
    <t xml:space="preserve"> Tábara</t>
  </si>
  <si>
    <t xml:space="preserve"> Tapioles</t>
  </si>
  <si>
    <t xml:space="preserve"> Toro</t>
  </si>
  <si>
    <t xml:space="preserve"> Torre del Valle, La</t>
  </si>
  <si>
    <t xml:space="preserve"> Torregamones</t>
  </si>
  <si>
    <t xml:space="preserve"> Torres del Carrizal</t>
  </si>
  <si>
    <t xml:space="preserve"> Trabazos</t>
  </si>
  <si>
    <t xml:space="preserve"> Trefacio</t>
  </si>
  <si>
    <t xml:space="preserve"> Uña de Quintana</t>
  </si>
  <si>
    <t xml:space="preserve"> Vadillo de la Guareña</t>
  </si>
  <si>
    <t xml:space="preserve"> Valcabado</t>
  </si>
  <si>
    <t xml:space="preserve"> Valdefinjas</t>
  </si>
  <si>
    <t xml:space="preserve"> Valdescorriel</t>
  </si>
  <si>
    <t xml:space="preserve"> Vallesa de la Guareña</t>
  </si>
  <si>
    <t xml:space="preserve"> Vega de Tera</t>
  </si>
  <si>
    <t xml:space="preserve"> Vega de Villalobos</t>
  </si>
  <si>
    <t xml:space="preserve"> Vegalatrave</t>
  </si>
  <si>
    <t xml:space="preserve"> Venialbo</t>
  </si>
  <si>
    <t xml:space="preserve"> Vezdemarbán</t>
  </si>
  <si>
    <t xml:space="preserve"> Vidayanes</t>
  </si>
  <si>
    <t xml:space="preserve"> Videmala</t>
  </si>
  <si>
    <t xml:space="preserve"> Villabrázaro</t>
  </si>
  <si>
    <t xml:space="preserve"> Villabuena del Puente</t>
  </si>
  <si>
    <t xml:space="preserve"> Villadepera</t>
  </si>
  <si>
    <t xml:space="preserve"> Villaescusa</t>
  </si>
  <si>
    <t xml:space="preserve"> Villafáfila</t>
  </si>
  <si>
    <t xml:space="preserve"> Villaferrueña</t>
  </si>
  <si>
    <t xml:space="preserve"> Villageriz</t>
  </si>
  <si>
    <t xml:space="preserve"> Villalazán</t>
  </si>
  <si>
    <t xml:space="preserve"> Villalba de la Lampreana</t>
  </si>
  <si>
    <t xml:space="preserve"> Villalcampo</t>
  </si>
  <si>
    <t xml:space="preserve"> Villalobos</t>
  </si>
  <si>
    <t xml:space="preserve"> Villalonso</t>
  </si>
  <si>
    <t xml:space="preserve"> Villalpando</t>
  </si>
  <si>
    <t xml:space="preserve"> Villalube</t>
  </si>
  <si>
    <t xml:space="preserve"> Villamayor de Campos</t>
  </si>
  <si>
    <t xml:space="preserve"> Villamor de los Escuderos</t>
  </si>
  <si>
    <t xml:space="preserve"> Villanázar</t>
  </si>
  <si>
    <t xml:space="preserve"> Villanueva de Azoague</t>
  </si>
  <si>
    <t xml:space="preserve"> Villanueva de Campeán</t>
  </si>
  <si>
    <t xml:space="preserve"> Villanueva de las Peras</t>
  </si>
  <si>
    <t xml:space="preserve"> Villanueva del Campo</t>
  </si>
  <si>
    <t xml:space="preserve"> Villaralbo</t>
  </si>
  <si>
    <t xml:space="preserve"> Villardeciervos</t>
  </si>
  <si>
    <t xml:space="preserve"> Villar de Fallaves</t>
  </si>
  <si>
    <t xml:space="preserve"> Villar del Buey</t>
  </si>
  <si>
    <t xml:space="preserve"> Villardiegua de la Ribera</t>
  </si>
  <si>
    <t xml:space="preserve"> Villárdiga</t>
  </si>
  <si>
    <t xml:space="preserve"> Villardondiego</t>
  </si>
  <si>
    <t xml:space="preserve"> Villarrín de Campos</t>
  </si>
  <si>
    <t xml:space="preserve"> Villaseco del Pan</t>
  </si>
  <si>
    <t xml:space="preserve"> Villavendimio</t>
  </si>
  <si>
    <t xml:space="preserve"> Villaveza del Agua</t>
  </si>
  <si>
    <t xml:space="preserve"> Villaveza de Valverde</t>
  </si>
  <si>
    <t xml:space="preserve"> Viñas</t>
  </si>
  <si>
    <t xml:space="preserve"> Zamora</t>
  </si>
  <si>
    <t>CÓDGIO POSTAL</t>
  </si>
  <si>
    <t>VALIDACION ATLAS URBANA</t>
  </si>
  <si>
    <t>VALIDACIONES AREAS NO URBANAS MENORES A 20.000 HABITANTES CON NUCLEOS DE MENOS DE 5.000 HABITANTES</t>
  </si>
  <si>
    <t>Ayuda adicional por Reto demografico</t>
  </si>
  <si>
    <t>Coste subvencionable generación</t>
  </si>
  <si>
    <t>Coste subvencionable eliminación amianto</t>
  </si>
  <si>
    <t>Coste subvencionable marquesina</t>
  </si>
  <si>
    <t>Coste de inversión DECLARADO generación</t>
  </si>
  <si>
    <t>Coste SUBVENCIONABLE eliminación amianto</t>
  </si>
  <si>
    <t>Coste SUBVENCIONABLE marquesina</t>
  </si>
  <si>
    <t>Cuantía de subvención elimiación amianto</t>
  </si>
  <si>
    <t>Cuantía de subvención marquesina</t>
  </si>
  <si>
    <t>Inversión declarada eliminación amianto</t>
  </si>
  <si>
    <t>Inversión declarada marquesina</t>
  </si>
  <si>
    <t>Cuantía de subvención por municipio menos 5000</t>
  </si>
  <si>
    <t>validacion reto geografico</t>
  </si>
  <si>
    <t>Modulo Almacenamiento RETO DEMOGRAFICO</t>
  </si>
  <si>
    <t>Ceud</t>
  </si>
  <si>
    <t>VALIDACIÓN EOLICA</t>
  </si>
  <si>
    <t>VALIDACIÓN ALMACENAMIENTO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</si>
</sst>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0" fillId="0" borderId="0" xfId="0" applyNumberFormat="1"/>
    <xf numFmtId="0" fontId="0" fillId="0" borderId="1" xfId="0" applyFill="1" applyBorder="1"/>
    <xf numFmtId="10" fontId="0" fillId="0" borderId="1" xfId="1" applyNumberFormat="1" applyFont="1" applyBorder="1" applyAlignment="1">
      <alignment horizontal="center"/>
    </xf>
    <xf numFmtId="4" fontId="0" fillId="0" borderId="1" xfId="0" applyNumberFormat="1" applyBorder="1"/>
    <xf numFmtId="10" fontId="3" fillId="0" borderId="1" xfId="0" applyNumberFormat="1" applyFont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4" fontId="0" fillId="3" borderId="1" xfId="0" applyNumberFormat="1" applyFill="1" applyBorder="1"/>
    <xf numFmtId="0" fontId="0" fillId="0" borderId="0" xfId="0" applyFill="1" applyBorder="1"/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4" fontId="2" fillId="0" borderId="1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3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4" fontId="5" fillId="0" borderId="15" xfId="0" applyNumberFormat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 wrapText="1"/>
    </xf>
    <xf numFmtId="0" fontId="0" fillId="0" borderId="16" xfId="0" applyFill="1" applyBorder="1"/>
    <xf numFmtId="4" fontId="0" fillId="0" borderId="0" xfId="0" applyNumberFormat="1" applyBorder="1"/>
    <xf numFmtId="10" fontId="3" fillId="0" borderId="0" xfId="0" applyNumberFormat="1" applyFont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0" fillId="6" borderId="7" xfId="0" applyNumberFormat="1" applyFill="1" applyBorder="1" applyAlignment="1">
      <alignment horizontal="center"/>
    </xf>
    <xf numFmtId="4" fontId="0" fillId="6" borderId="9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4" fontId="2" fillId="6" borderId="12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Border="1" applyAlignment="1">
      <alignment vertical="center" wrapText="1"/>
    </xf>
    <xf numFmtId="3" fontId="0" fillId="7" borderId="0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vertical="top" wrapText="1"/>
    </xf>
    <xf numFmtId="0" fontId="2" fillId="0" borderId="1" xfId="0" quotePrefix="1" applyNumberFormat="1" applyFont="1" applyBorder="1" applyAlignment="1">
      <alignment horizontal="center"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0" fillId="9" borderId="0" xfId="0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8" borderId="0" xfId="0" applyNumberFormat="1" applyFill="1"/>
    <xf numFmtId="0" fontId="0" fillId="9" borderId="0" xfId="0" applyNumberFormat="1" applyFill="1"/>
    <xf numFmtId="0" fontId="2" fillId="0" borderId="2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3" borderId="2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6">
    <dxf>
      <font>
        <b/>
        <i val="0"/>
      </font>
      <fill>
        <patternFill>
          <fgColor rgb="FFFF0000"/>
          <bgColor theme="5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517072</xdr:colOff>
      <xdr:row>0</xdr:row>
      <xdr:rowOff>462641</xdr:rowOff>
    </xdr:from>
    <xdr:to>
      <xdr:col>2</xdr:col>
      <xdr:colOff>228524</xdr:colOff>
      <xdr:row>0</xdr:row>
      <xdr:rowOff>1891392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462641"/>
          <a:ext cx="5616952" cy="1428751"/>
        </a:xfrm>
        <a:prstGeom prst="rect">
          <a:avLst/>
        </a:prstGeom>
      </xdr:spPr>
    </xdr:pic>
    <xdr:clientData/>
  </xdr:twoCellAnchor>
  <xdr:twoCellAnchor editAs="oneCell">
    <xdr:from>
      <xdr:col>2</xdr:col>
      <xdr:colOff>4556870</xdr:colOff>
      <xdr:row>0</xdr:row>
      <xdr:rowOff>271183</xdr:rowOff>
    </xdr:from>
    <xdr:to>
      <xdr:col>4</xdr:col>
      <xdr:colOff>428544</xdr:colOff>
      <xdr:row>0</xdr:row>
      <xdr:rowOff>2108946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895" y="271183"/>
          <a:ext cx="4233584" cy="183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114300</xdr:rowOff>
    </xdr:from>
    <xdr:to>
      <xdr:col>11</xdr:col>
      <xdr:colOff>754674</xdr:colOff>
      <xdr:row>77</xdr:row>
      <xdr:rowOff>168519</xdr:rowOff>
    </xdr:to>
    <xdr:grpSp>
      <xdr:nvGrpSpPr>
        <xdr:cNvPr id="6" name="Grupo 5"/>
        <xdr:cNvGrpSpPr/>
      </xdr:nvGrpSpPr>
      <xdr:grpSpPr>
        <a:xfrm>
          <a:off x="11947071" y="7053943"/>
          <a:ext cx="8932567" cy="8790005"/>
          <a:chOff x="10492154" y="3352800"/>
          <a:chExt cx="8924193" cy="7776796"/>
        </a:xfrm>
      </xdr:grpSpPr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92154" y="3352800"/>
            <a:ext cx="8921994" cy="13943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107"/>
          <a:stretch/>
        </xdr:blipFill>
        <xdr:spPr bwMode="auto">
          <a:xfrm>
            <a:off x="10495819" y="4820382"/>
            <a:ext cx="8920528" cy="63092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52108</xdr:colOff>
      <xdr:row>12</xdr:row>
      <xdr:rowOff>185458</xdr:rowOff>
    </xdr:from>
    <xdr:to>
      <xdr:col>6</xdr:col>
      <xdr:colOff>930089</xdr:colOff>
      <xdr:row>23</xdr:row>
      <xdr:rowOff>7284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02" y="2471458"/>
          <a:ext cx="7343775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85" zoomScaleNormal="85" workbookViewId="0">
      <selection activeCell="C21" sqref="C21"/>
    </sheetView>
  </sheetViews>
  <sheetFormatPr baseColWidth="10" defaultRowHeight="15" x14ac:dyDescent="0.25"/>
  <cols>
    <col min="1" max="1" width="15.5703125" style="69" customWidth="1"/>
    <col min="2" max="2" width="73.140625" style="69" customWidth="1"/>
    <col min="3" max="3" width="75.42578125" style="70" customWidth="1"/>
    <col min="4" max="4" width="50" style="69" customWidth="1"/>
    <col min="5" max="5" width="28.5703125" style="69" customWidth="1"/>
    <col min="6" max="6" width="34.7109375" style="69" customWidth="1"/>
    <col min="7" max="16384" width="11.42578125" style="69"/>
  </cols>
  <sheetData>
    <row r="1" spans="1:6" ht="200.25" customHeight="1" x14ac:dyDescent="0.25">
      <c r="A1" s="153"/>
      <c r="B1" s="154"/>
      <c r="C1" s="154"/>
      <c r="D1" s="154"/>
      <c r="E1" s="155"/>
    </row>
    <row r="2" spans="1:6" ht="59.25" customHeight="1" x14ac:dyDescent="0.25">
      <c r="A2" s="150" t="s">
        <v>249</v>
      </c>
      <c r="B2" s="151"/>
      <c r="C2" s="151"/>
      <c r="D2" s="151"/>
      <c r="E2" s="152"/>
      <c r="F2" s="105"/>
    </row>
    <row r="3" spans="1:6" ht="14.25" customHeight="1" x14ac:dyDescent="0.25">
      <c r="A3" s="115"/>
      <c r="B3" s="116"/>
      <c r="C3" s="116"/>
      <c r="D3" s="117"/>
      <c r="E3" s="110"/>
      <c r="F3" s="105"/>
    </row>
    <row r="4" spans="1:6" ht="30" customHeight="1" x14ac:dyDescent="0.25">
      <c r="A4" s="115"/>
      <c r="B4" s="117"/>
      <c r="C4" s="120" t="s">
        <v>215</v>
      </c>
      <c r="D4" s="117"/>
      <c r="E4" s="110"/>
      <c r="F4" s="105"/>
    </row>
    <row r="5" spans="1:6" ht="6.75" customHeight="1" x14ac:dyDescent="0.25">
      <c r="A5" s="118"/>
      <c r="B5" s="117"/>
      <c r="C5" s="119"/>
      <c r="D5" s="117"/>
      <c r="E5" s="110"/>
      <c r="F5" s="105"/>
    </row>
    <row r="6" spans="1:6" ht="24" customHeight="1" x14ac:dyDescent="0.25">
      <c r="A6" s="163" t="s">
        <v>208</v>
      </c>
      <c r="B6" s="159"/>
      <c r="C6" s="159"/>
      <c r="D6" s="138" t="s">
        <v>247</v>
      </c>
      <c r="E6" s="110"/>
      <c r="F6" s="105"/>
    </row>
    <row r="7" spans="1:6" ht="21" customHeight="1" x14ac:dyDescent="0.25">
      <c r="A7" s="161" t="s">
        <v>213</v>
      </c>
      <c r="B7" s="167"/>
      <c r="C7" s="124" t="s">
        <v>189</v>
      </c>
      <c r="D7" s="126" t="str">
        <f>IF(A7="Dato no necesario","borrar contenido de la casilla","Introducir Dato")</f>
        <v>Introducir Dato</v>
      </c>
      <c r="E7" s="110"/>
      <c r="F7" s="105"/>
    </row>
    <row r="8" spans="1:6" ht="21" customHeight="1" x14ac:dyDescent="0.25">
      <c r="A8" s="161" t="s">
        <v>207</v>
      </c>
      <c r="B8" s="167"/>
      <c r="C8" s="124" t="s">
        <v>180</v>
      </c>
      <c r="D8" s="126" t="str">
        <f t="shared" ref="D8:D26" si="0">IF(A8="Dato no necesario","borrar contenido de la casilla","Introducir Dato")</f>
        <v>Introducir Dato</v>
      </c>
      <c r="E8" s="110"/>
      <c r="F8" s="105"/>
    </row>
    <row r="9" spans="1:6" ht="21" customHeight="1" x14ac:dyDescent="0.25">
      <c r="A9" s="161" t="str">
        <f>IF(C8="Empresa o  agrupación de empresas o de personas físicas","Seleccione CNAE","Dato no necesario")</f>
        <v>Dato no necesario</v>
      </c>
      <c r="B9" s="159"/>
      <c r="C9" s="124"/>
      <c r="D9" s="126" t="str">
        <f t="shared" si="0"/>
        <v>borrar contenido de la casilla</v>
      </c>
      <c r="E9" s="110"/>
      <c r="F9" s="105"/>
    </row>
    <row r="10" spans="1:6" ht="60.75" customHeight="1" x14ac:dyDescent="0.25">
      <c r="A10" s="161" t="str">
        <f>IF(C8="Empresa o  agrupación de empresas o de personas físicas","Introducir el Nº de efectivos de la empresa (Nº de personas)","Dato no necesario")</f>
        <v>Dato no necesario</v>
      </c>
      <c r="B10" s="159"/>
      <c r="C10" s="124"/>
      <c r="D10" s="126" t="str">
        <f>IF(A10="Dato no necesario","borrar contenido de la casilla","Introducir Dato y tener en cuenta esta guía http://www.ipyme.org/es-ES/DatosPublicaciones/Documents/Guia-usuario-Definicion-PYME.pdf")</f>
        <v>borrar contenido de la casilla</v>
      </c>
      <c r="E10" s="110"/>
      <c r="F10" s="105"/>
    </row>
    <row r="11" spans="1:6" ht="21" customHeight="1" x14ac:dyDescent="0.25">
      <c r="A11" s="161" t="str">
        <f>IF(C8="Empresa o  agrupación de empresas o de personas físicas","Introducir el volumen de negocio (€)","Dato no necesario")</f>
        <v>Dato no necesario</v>
      </c>
      <c r="B11" s="159"/>
      <c r="C11" s="125"/>
      <c r="D11" s="126" t="str">
        <f t="shared" si="0"/>
        <v>borrar contenido de la casilla</v>
      </c>
      <c r="E11" s="110"/>
      <c r="F11" s="105"/>
    </row>
    <row r="12" spans="1:6" ht="21" customHeight="1" x14ac:dyDescent="0.25">
      <c r="A12" s="161" t="str">
        <f>IF(C8="Empresa o  agrupación de empresas o de personas físicas","Introducir el balance general (€)","Dato no necesario")</f>
        <v>Dato no necesario</v>
      </c>
      <c r="B12" s="159"/>
      <c r="C12" s="125"/>
      <c r="D12" s="126" t="str">
        <f t="shared" si="0"/>
        <v>borrar contenido de la casilla</v>
      </c>
      <c r="E12" s="140" t="s">
        <v>3089</v>
      </c>
      <c r="F12" s="105"/>
    </row>
    <row r="13" spans="1:6" ht="21" customHeight="1" x14ac:dyDescent="0.25">
      <c r="A13" s="168" t="s">
        <v>3090</v>
      </c>
      <c r="B13" s="169"/>
      <c r="C13" s="124" t="s">
        <v>3791</v>
      </c>
      <c r="D13" s="126" t="str">
        <f>IF(A13="Dato no necesario","borrar contenido de la casilla","Introducir Dato")</f>
        <v>Introducir Dato</v>
      </c>
      <c r="E13" s="141">
        <f>LOOKUP(C13,'Poblacion Municipios'!A2:A2249,'Poblacion Municipios'!B2:B2249)</f>
        <v>124028</v>
      </c>
      <c r="F13" s="105"/>
    </row>
    <row r="14" spans="1:6" ht="36" customHeight="1" x14ac:dyDescent="0.25">
      <c r="A14" s="168" t="str">
        <f>IF(validaciones!Q107=1,"¿ El nucleo urbano en el que se realiza la actuación tiene una población inferior a 5.000 habitantes?","Dato no necesario")</f>
        <v>Dato no necesario</v>
      </c>
      <c r="B14" s="169"/>
      <c r="C14" s="124"/>
      <c r="D14" s="126" t="str">
        <f t="shared" si="0"/>
        <v>borrar contenido de la casilla</v>
      </c>
      <c r="E14" s="142"/>
      <c r="F14" s="105"/>
    </row>
    <row r="15" spans="1:6" ht="21" customHeight="1" x14ac:dyDescent="0.25">
      <c r="A15" s="161" t="str">
        <f>IF(OR(C29=1,C29=2,C29=3,C29=4,C29=5),"Introducir la potencia de la instalación de generación (kW)",IF(C29=6,"Introducir la potencia de la instalación térmica (kW)","Dato no necesario"))</f>
        <v>Introducir la potencia de la instalación de generación (kW)</v>
      </c>
      <c r="B15" s="159"/>
      <c r="C15" s="145">
        <v>40</v>
      </c>
      <c r="D15" s="126" t="str">
        <f t="shared" si="0"/>
        <v>Introducir Dato</v>
      </c>
      <c r="E15" s="110"/>
    </row>
    <row r="16" spans="1:6" ht="21" customHeight="1" x14ac:dyDescent="0.25">
      <c r="A16" s="161" t="str">
        <f>IF(OR(C29=1,C29=2,C29=4),"Introducir el coste total de la instalación de generación (€)",IF(C29=6,"Introducir el coste total de la instalación térmica (€)","Dato no necesario"))</f>
        <v>Introducir el coste total de la instalación de generación (€)</v>
      </c>
      <c r="B16" s="162"/>
      <c r="C16" s="125">
        <v>60000</v>
      </c>
      <c r="D16" s="126" t="str">
        <f t="shared" si="0"/>
        <v>Introducir Dato</v>
      </c>
      <c r="E16" s="110"/>
    </row>
    <row r="17" spans="1:7" ht="21" customHeight="1" x14ac:dyDescent="0.25">
      <c r="A17" s="161" t="str">
        <f>IF(OR(C7="Fotovoltaica + Almacenamiento",C7="Eólica + Almacenamiento",C29=3,C29=5,),"Introducir la capacidad de la instalación de almacenamiento (kWh)","Dato no necesario")</f>
        <v>Dato no necesario</v>
      </c>
      <c r="B17" s="162"/>
      <c r="C17" s="125"/>
      <c r="D17" s="126" t="str">
        <f t="shared" si="0"/>
        <v>borrar contenido de la casilla</v>
      </c>
      <c r="E17" s="110"/>
    </row>
    <row r="18" spans="1:7" ht="21" customHeight="1" x14ac:dyDescent="0.25">
      <c r="A18" s="161" t="str">
        <f>IF(OR(C7="Fotovoltaica + Almacenamiento",C7="Eólica + Almacenamiento",C29=3,C29=5,),"Introducir el coste de la instalación de almacenamiento (€)","Dato no necesario")</f>
        <v>Dato no necesario</v>
      </c>
      <c r="B18" s="162"/>
      <c r="C18" s="125"/>
      <c r="D18" s="126" t="str">
        <f t="shared" si="0"/>
        <v>borrar contenido de la casilla</v>
      </c>
      <c r="E18" s="110"/>
    </row>
    <row r="19" spans="1:7" ht="21" customHeight="1" x14ac:dyDescent="0.25">
      <c r="A19" s="164" t="str">
        <f>IF(OR(C7="Fotovoltaica",C7="Fotovoltaica + Almacenamiento"),"Seleccionar si se elimina cubierta con amianto",IF(AND(C29=6,OR(C7="Geotermia de circuito cerrado",C7="Geotermia o hidrotérmia de circuito abierto",C7="Solar Térmica",C7="Aerotermia aire-agua (Climatización y/o ACS)")),"Seleccionar si se instala nuevo suelo radiante", "Dato no necesario"))</f>
        <v>Seleccionar si se elimina cubierta con amianto</v>
      </c>
      <c r="B19" s="162"/>
      <c r="C19" s="124" t="s">
        <v>46</v>
      </c>
      <c r="D19" s="126" t="str">
        <f t="shared" si="0"/>
        <v>Introducir Dato</v>
      </c>
      <c r="E19" s="110"/>
    </row>
    <row r="20" spans="1:7" ht="21" customHeight="1" x14ac:dyDescent="0.25">
      <c r="A20" s="164" t="str">
        <f>IF(AND(OR(C7="Fotovoltaica",C7="Fotovoltaica + Almacenamiento"),OR(C29=1,C29=2,C29=4),OR(C19="SI")),"Introducir el coste de la eliminación de la cubierta de amianto (€)","Dato no necesario")</f>
        <v>Dato no necesario</v>
      </c>
      <c r="B20" s="162"/>
      <c r="C20" s="125"/>
      <c r="D20" s="144" t="str">
        <f t="shared" si="0"/>
        <v>borrar contenido de la casilla</v>
      </c>
      <c r="E20" s="110"/>
    </row>
    <row r="21" spans="1:7" ht="21" customHeight="1" x14ac:dyDescent="0.25">
      <c r="A21" s="164" t="str">
        <f>IF(OR(C7="Fotovoltaica",C7="Fotovoltaica + Almacenamiento"),"Seleccionar si se instala una nueva marquesina",IF(AND(C29=6,OR(C7="Geotermia de circuito cerrado",C7="Geotermia o hidrotérmia de circuito abierto",C7="Solar Térmica",C7="Aerotermia aire-agua (Climatización y/o ACS)")),"Seleccionar si se instalan radiadores de baja temperatura", "Dato no necesario"))</f>
        <v>Seleccionar si se instala una nueva marquesina</v>
      </c>
      <c r="B21" s="162"/>
      <c r="C21" s="124" t="s">
        <v>14</v>
      </c>
      <c r="D21" s="126" t="str">
        <f t="shared" si="0"/>
        <v>Introducir Dato</v>
      </c>
      <c r="E21" s="110"/>
    </row>
    <row r="22" spans="1:7" ht="21" customHeight="1" x14ac:dyDescent="0.25">
      <c r="A22" s="164" t="str">
        <f>IF(AND(OR(C7="Fotovoltaica",C7="Fotovoltaica + Almacenamiento"),OR(C29=1,C29=2,C29=4),OR(C21="SI")),"Introducir el coste de la marquesina (€)","Dato no necesario")</f>
        <v>Introducir el coste de la marquesina (€)</v>
      </c>
      <c r="B22" s="162"/>
      <c r="C22" s="125">
        <v>15000</v>
      </c>
      <c r="D22" s="144" t="str">
        <f t="shared" si="0"/>
        <v>Introducir Dato</v>
      </c>
      <c r="E22" s="110"/>
    </row>
    <row r="23" spans="1:7" ht="21" customHeight="1" x14ac:dyDescent="0.25">
      <c r="A23" s="170" t="str">
        <f>IF(C29=6,"Intruducir en número de viviendas que utilizarán la instalación","Dato no necesario")</f>
        <v>Dato no necesario</v>
      </c>
      <c r="B23" s="171"/>
      <c r="C23" s="125"/>
      <c r="D23" s="143" t="str">
        <f t="shared" si="0"/>
        <v>borrar contenido de la casilla</v>
      </c>
      <c r="E23" s="110"/>
    </row>
    <row r="24" spans="1:7" ht="21" customHeight="1" x14ac:dyDescent="0.25">
      <c r="A24" s="164" t="str">
        <f>IF(AND(C29=6,OR(C7="Caldera de biomasa",C7="Estufa de biomasa",C7="Solar Térmica")),"Seleccionar si se desmantela una instalación existente","Dato no necesario")</f>
        <v>Dato no necesario</v>
      </c>
      <c r="B24" s="162"/>
      <c r="C24" s="124"/>
      <c r="D24" s="126" t="str">
        <f t="shared" si="0"/>
        <v>borrar contenido de la casilla</v>
      </c>
      <c r="E24" s="110"/>
    </row>
    <row r="25" spans="1:7" ht="21" customHeight="1" x14ac:dyDescent="0.25">
      <c r="A25" s="164" t="str">
        <f>IF(OR(C29=4,C29=5,C29=6),"Seleccionar sector","Dato no necesario")</f>
        <v>Seleccionar sector</v>
      </c>
      <c r="B25" s="162"/>
      <c r="C25" s="124" t="s">
        <v>109</v>
      </c>
      <c r="D25" s="126" t="str">
        <f t="shared" si="0"/>
        <v>Introducir Dato</v>
      </c>
      <c r="E25" s="110"/>
    </row>
    <row r="26" spans="1:7" ht="21" customHeight="1" x14ac:dyDescent="0.25">
      <c r="A26" s="164" t="str">
        <f>IF(OR(C29=4,C29=5),"Seleccionar si se trata de autoconsumo colectivo","Dato no necesario")</f>
        <v>Seleccionar si se trata de autoconsumo colectivo</v>
      </c>
      <c r="B26" s="162"/>
      <c r="C26" s="124" t="s">
        <v>46</v>
      </c>
      <c r="D26" s="126" t="str">
        <f t="shared" si="0"/>
        <v>Introducir Dato</v>
      </c>
      <c r="E26" s="110"/>
    </row>
    <row r="27" spans="1:7" ht="27" customHeight="1" x14ac:dyDescent="0.25">
      <c r="A27" s="168" t="s">
        <v>5342</v>
      </c>
      <c r="B27" s="169"/>
      <c r="C27" s="128" t="str">
        <f>IF(OR(E13&lt;5000,C14="SI"),"SI","NO")</f>
        <v>NO</v>
      </c>
      <c r="D27" s="126" t="str">
        <f>IF(A27="Dato no necesario","borrar contenido de la casilla","Valor calculado")</f>
        <v>Valor calculado</v>
      </c>
      <c r="E27" s="110"/>
    </row>
    <row r="28" spans="1:7" ht="21" customHeight="1" x14ac:dyDescent="0.25">
      <c r="A28" s="165" t="s">
        <v>230</v>
      </c>
      <c r="B28" s="166"/>
      <c r="C28" s="71" t="str">
        <f>IF(C8="Empresa o  agrupación de empresas o de personas físicas",'P. incentivos 1-2-3'!D14,"NO APLICA PARA ESTE BENEFICIARIO")</f>
        <v>NO APLICA PARA ESTE BENEFICIARIO</v>
      </c>
      <c r="D28" s="117"/>
      <c r="E28" s="110"/>
    </row>
    <row r="29" spans="1:7" ht="21" customHeight="1" x14ac:dyDescent="0.25">
      <c r="A29" s="161" t="s">
        <v>248</v>
      </c>
      <c r="B29" s="167"/>
      <c r="C29" s="108">
        <f>'Auxiliar Resumen'!N21</f>
        <v>4</v>
      </c>
      <c r="D29" s="117"/>
      <c r="E29" s="110"/>
    </row>
    <row r="30" spans="1:7" ht="21" customHeight="1" x14ac:dyDescent="0.25">
      <c r="A30" s="112"/>
      <c r="B30" s="113"/>
      <c r="C30" s="114"/>
      <c r="D30" s="117"/>
      <c r="E30" s="110"/>
    </row>
    <row r="31" spans="1:7" ht="21" customHeight="1" x14ac:dyDescent="0.25">
      <c r="A31" s="163" t="s">
        <v>209</v>
      </c>
      <c r="B31" s="159"/>
      <c r="C31" s="159"/>
      <c r="D31" s="117"/>
      <c r="E31" s="110"/>
      <c r="G31" s="69">
        <f>C34/0.5</f>
        <v>69600</v>
      </c>
    </row>
    <row r="32" spans="1:7" ht="21" customHeight="1" x14ac:dyDescent="0.25">
      <c r="A32" s="160" t="str">
        <f>IF(OR(C29=1,C29=2,C29=3,C29=4,C29=5),"Instalación de generación","Instalación térmica")</f>
        <v>Instalación de generación</v>
      </c>
      <c r="B32" s="159"/>
      <c r="C32" s="106">
        <f>IF(C29=1,'P. incentivos 1-2-3'!E37+'P. incentivos 1-2-3'!E60,IF(C29=2,'P. incentivos 1-2-3'!E37+'P. incentivos 1-2-3'!E60,IF(C29=4,'P. incentivos 4-5'!E29+'P. incentivos 4-5'!E45,IF(C29=6,'P. incentivos 6'!I29,0))))</f>
        <v>34800</v>
      </c>
      <c r="D32" s="117"/>
      <c r="E32" s="110"/>
    </row>
    <row r="33" spans="1:5" ht="21" customHeight="1" x14ac:dyDescent="0.25">
      <c r="A33" s="160" t="s">
        <v>203</v>
      </c>
      <c r="B33" s="159"/>
      <c r="C33" s="106">
        <f>IF(C29=1,'P. incentivos 1-2-3'!E77,IF(C29=2,'P. incentivos 1-2-3'!E77,IF(C29=3,'P. incentivos 1-2-3'!E77,IF(C29=4,'P. incentivos 4-5'!E59,IF(C29=5,'P. incentivos 4-5'!E59,0)))))</f>
        <v>0</v>
      </c>
      <c r="D33" s="117"/>
      <c r="E33" s="110"/>
    </row>
    <row r="34" spans="1:5" ht="89.25" customHeight="1" x14ac:dyDescent="0.25">
      <c r="A34" s="158" t="s">
        <v>246</v>
      </c>
      <c r="B34" s="159"/>
      <c r="C34" s="107">
        <f>C32+C33</f>
        <v>34800</v>
      </c>
      <c r="D34" s="117"/>
      <c r="E34" s="110"/>
    </row>
    <row r="35" spans="1:5" ht="39" customHeight="1" thickBot="1" x14ac:dyDescent="0.3">
      <c r="A35" s="156" t="s">
        <v>214</v>
      </c>
      <c r="B35" s="157"/>
      <c r="C35" s="109">
        <f>IF(OR(C29=1,C29=2,C29=3),'P. incentivos 1-2-3'!K26,IF(OR(C29=4,C29=5),'P. incentivos 4-5'!K26,IF(C29=6,'P. incentivos 6'!I30,"Error")))</f>
        <v>0.57999999999999996</v>
      </c>
      <c r="D35" s="139"/>
      <c r="E35" s="111"/>
    </row>
  </sheetData>
  <sheetProtection algorithmName="SHA-512" hashValue="8KlmCbuiFkpkmfm6YTBQFZvCvnJsaR2kiWYVWSqpyWX12xaCx0qObPjmabV882Ij9tatqNAO9CYKjP4FR/i09w==" saltValue="3HAAC4Ea3cc/98pUAnTfCw==" spinCount="100000" sheet="1" objects="1" scenarios="1"/>
  <dataConsolidate/>
  <mergeCells count="31">
    <mergeCell ref="A29:B29"/>
    <mergeCell ref="A27:B27"/>
    <mergeCell ref="A8:B8"/>
    <mergeCell ref="A16:B16"/>
    <mergeCell ref="A19:B19"/>
    <mergeCell ref="A23:B23"/>
    <mergeCell ref="A7:B7"/>
    <mergeCell ref="A24:B24"/>
    <mergeCell ref="A17:B17"/>
    <mergeCell ref="A13:B13"/>
    <mergeCell ref="A14:B14"/>
    <mergeCell ref="A21:B21"/>
    <mergeCell ref="A15:B15"/>
    <mergeCell ref="A20:B20"/>
    <mergeCell ref="A22:B22"/>
    <mergeCell ref="A2:E2"/>
    <mergeCell ref="A1:E1"/>
    <mergeCell ref="A35:B35"/>
    <mergeCell ref="A34:B34"/>
    <mergeCell ref="A33:B33"/>
    <mergeCell ref="A18:B18"/>
    <mergeCell ref="A6:C6"/>
    <mergeCell ref="A25:B25"/>
    <mergeCell ref="A26:B26"/>
    <mergeCell ref="A32:B32"/>
    <mergeCell ref="A31:C31"/>
    <mergeCell ref="A9:B9"/>
    <mergeCell ref="A10:B10"/>
    <mergeCell ref="A11:B11"/>
    <mergeCell ref="A12:B12"/>
    <mergeCell ref="A28:B28"/>
  </mergeCells>
  <conditionalFormatting sqref="C29">
    <cfRule type="containsText" dxfId="5" priority="5" operator="containsText" text="NO EXISTE PROGRAMA DE AYUDAS PARA LOS DATOS SELECCIONADOS">
      <formula>NOT(ISERROR(SEARCH("NO EXISTE PROGRAMA DE AYUDAS PARA LOS DATOS SELECCIONADOS",C29)))</formula>
    </cfRule>
    <cfRule type="cellIs" dxfId="4" priority="6" operator="equal">
      <formula>"""NO EXISTE PROGRAMA DE AYUDAS PARA LOS DATOS SELECCIONADOS"""</formula>
    </cfRule>
  </conditionalFormatting>
  <conditionalFormatting sqref="A7:B12 A13:A14 A27:B29 A23:A24 A15:B22">
    <cfRule type="containsText" dxfId="3" priority="4" operator="containsText" text="Dato no necesario">
      <formula>NOT(ISERROR(SEARCH("Dato no necesario",A7)))</formula>
    </cfRule>
  </conditionalFormatting>
  <conditionalFormatting sqref="A25:B26 A30:B30">
    <cfRule type="containsText" dxfId="2" priority="3" operator="containsText" text="Dato no necesario">
      <formula>NOT(ISERROR(SEARCH("Dato no necesario",A25)))</formula>
    </cfRule>
  </conditionalFormatting>
  <conditionalFormatting sqref="D7:D12 D13:E14 D15:D27">
    <cfRule type="containsText" dxfId="1" priority="2" operator="containsText" text="borrar contenido de la casilla">
      <formula>NOT(ISERROR(SEARCH("borrar contenido de la casilla",D7)))</formula>
    </cfRule>
  </conditionalFormatting>
  <conditionalFormatting sqref="D7:D12 D13:E14 D15:D27">
    <cfRule type="containsText" dxfId="0" priority="1" operator="containsText" text="borrar contenido de la casilla">
      <formula>NOT(ISERROR(SEARCH("borrar contenido de la casilla",D7)))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verticalDpi="0" r:id="rId1"/>
  <ignoredErrors>
    <ignoredError sqref="D1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'Auxiliar Resumen'!$B$3:$B$12</xm:f>
          </x14:formula1>
          <xm:sqref>C8</xm:sqref>
        </x14:dataValidation>
        <x14:dataValidation type="list" allowBlank="1" showInputMessage="1" showErrorMessage="1">
          <x14:formula1>
            <xm:f>'Auxiliar Resumen'!$F$3:$F$13</xm:f>
          </x14:formula1>
          <xm:sqref>C7</xm:sqref>
        </x14:dataValidation>
        <x14:dataValidation type="list" allowBlank="1" showInputMessage="1" showErrorMessage="1">
          <x14:formula1>
            <xm:f>'Auxiliar Resumen'!$D$3:$D$22</xm:f>
          </x14:formula1>
          <xm:sqref>C9</xm:sqref>
        </x14:dataValidation>
        <x14:dataValidation type="list" allowBlank="1" showInputMessage="1" showErrorMessage="1">
          <x14:formula1>
            <xm:f>'Auxiliar Resumen'!$H$3:$H$4</xm:f>
          </x14:formula1>
          <xm:sqref>C26 C30 C14 C24 C19 C21</xm:sqref>
        </x14:dataValidation>
        <x14:dataValidation type="list" allowBlank="1" showInputMessage="1" showErrorMessage="1">
          <x14:formula1>
            <xm:f>validaciones!$N$3:$N$5</xm:f>
          </x14:formula1>
          <xm:sqref>C25</xm:sqref>
        </x14:dataValidation>
        <x14:dataValidation type="list" allowBlank="1" showInputMessage="1" showErrorMessage="1">
          <x14:formula1>
            <xm:f>'Poblacion Municipios'!$A$2:$A$2249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1"/>
  <sheetViews>
    <sheetView workbookViewId="0">
      <selection activeCell="C821" sqref="C821"/>
    </sheetView>
  </sheetViews>
  <sheetFormatPr baseColWidth="10" defaultRowHeight="15" x14ac:dyDescent="0.25"/>
  <cols>
    <col min="1" max="1" width="16.7109375" customWidth="1"/>
    <col min="2" max="2" width="19.28515625" customWidth="1"/>
    <col min="3" max="3" width="68.28515625" customWidth="1"/>
  </cols>
  <sheetData>
    <row r="1" spans="1:3" x14ac:dyDescent="0.25">
      <c r="A1" s="122" t="s">
        <v>250</v>
      </c>
      <c r="B1" s="122" t="s">
        <v>251</v>
      </c>
      <c r="C1" s="122" t="s">
        <v>252</v>
      </c>
    </row>
    <row r="2" spans="1:3" x14ac:dyDescent="0.25">
      <c r="A2" s="123" t="s">
        <v>253</v>
      </c>
      <c r="B2" s="123" t="s">
        <v>253</v>
      </c>
      <c r="C2" s="123" t="s">
        <v>254</v>
      </c>
    </row>
    <row r="3" spans="1:3" x14ac:dyDescent="0.25">
      <c r="A3" s="121" t="s">
        <v>255</v>
      </c>
      <c r="B3" s="121" t="s">
        <v>256</v>
      </c>
      <c r="C3" s="121" t="s">
        <v>257</v>
      </c>
    </row>
    <row r="4" spans="1:3" x14ac:dyDescent="0.25">
      <c r="A4" s="121" t="s">
        <v>258</v>
      </c>
      <c r="B4" s="121" t="s">
        <v>259</v>
      </c>
      <c r="C4" s="121" t="s">
        <v>260</v>
      </c>
    </row>
    <row r="5" spans="1:3" x14ac:dyDescent="0.25">
      <c r="A5" s="121" t="s">
        <v>261</v>
      </c>
      <c r="B5" s="121" t="s">
        <v>262</v>
      </c>
      <c r="C5" s="121" t="s">
        <v>263</v>
      </c>
    </row>
    <row r="6" spans="1:3" x14ac:dyDescent="0.25">
      <c r="A6" s="121" t="s">
        <v>264</v>
      </c>
      <c r="B6" s="121" t="s">
        <v>265</v>
      </c>
      <c r="C6" s="121" t="s">
        <v>266</v>
      </c>
    </row>
    <row r="7" spans="1:3" x14ac:dyDescent="0.25">
      <c r="A7" s="121" t="s">
        <v>267</v>
      </c>
      <c r="B7" s="121" t="s">
        <v>268</v>
      </c>
      <c r="C7" s="121" t="s">
        <v>269</v>
      </c>
    </row>
    <row r="8" spans="1:3" x14ac:dyDescent="0.25">
      <c r="A8" s="121" t="s">
        <v>270</v>
      </c>
      <c r="B8" s="121" t="s">
        <v>271</v>
      </c>
      <c r="C8" s="121" t="s">
        <v>272</v>
      </c>
    </row>
    <row r="9" spans="1:3" x14ac:dyDescent="0.25">
      <c r="A9" s="121" t="s">
        <v>273</v>
      </c>
      <c r="B9" s="121" t="s">
        <v>274</v>
      </c>
      <c r="C9" s="121" t="s">
        <v>275</v>
      </c>
    </row>
    <row r="10" spans="1:3" x14ac:dyDescent="0.25">
      <c r="A10" s="121" t="s">
        <v>276</v>
      </c>
      <c r="B10" s="121" t="s">
        <v>277</v>
      </c>
      <c r="C10" s="121" t="s">
        <v>278</v>
      </c>
    </row>
    <row r="11" spans="1:3" x14ac:dyDescent="0.25">
      <c r="A11" s="121" t="s">
        <v>279</v>
      </c>
      <c r="B11" s="121" t="s">
        <v>280</v>
      </c>
      <c r="C11" s="121" t="s">
        <v>281</v>
      </c>
    </row>
    <row r="12" spans="1:3" x14ac:dyDescent="0.25">
      <c r="A12" s="121" t="s">
        <v>282</v>
      </c>
      <c r="B12" s="121" t="s">
        <v>283</v>
      </c>
      <c r="C12" s="121" t="s">
        <v>284</v>
      </c>
    </row>
    <row r="13" spans="1:3" x14ac:dyDescent="0.25">
      <c r="A13" s="121" t="s">
        <v>285</v>
      </c>
      <c r="B13" s="121" t="s">
        <v>286</v>
      </c>
      <c r="C13" s="121" t="s">
        <v>287</v>
      </c>
    </row>
    <row r="14" spans="1:3" x14ac:dyDescent="0.25">
      <c r="A14" s="121" t="s">
        <v>288</v>
      </c>
      <c r="B14" s="121" t="s">
        <v>289</v>
      </c>
      <c r="C14" s="121" t="s">
        <v>290</v>
      </c>
    </row>
    <row r="15" spans="1:3" x14ac:dyDescent="0.25">
      <c r="A15" s="121" t="s">
        <v>291</v>
      </c>
      <c r="B15" s="121" t="s">
        <v>292</v>
      </c>
      <c r="C15" s="121" t="s">
        <v>293</v>
      </c>
    </row>
    <row r="16" spans="1:3" x14ac:dyDescent="0.25">
      <c r="A16" s="121" t="s">
        <v>294</v>
      </c>
      <c r="B16" s="121" t="s">
        <v>295</v>
      </c>
      <c r="C16" s="121" t="s">
        <v>296</v>
      </c>
    </row>
    <row r="17" spans="1:3" x14ac:dyDescent="0.25">
      <c r="A17" s="121" t="s">
        <v>297</v>
      </c>
      <c r="B17" s="121" t="s">
        <v>298</v>
      </c>
      <c r="C17" s="121" t="s">
        <v>299</v>
      </c>
    </row>
    <row r="18" spans="1:3" x14ac:dyDescent="0.25">
      <c r="A18" s="121" t="s">
        <v>300</v>
      </c>
      <c r="B18" s="121" t="s">
        <v>301</v>
      </c>
      <c r="C18" s="121" t="s">
        <v>302</v>
      </c>
    </row>
    <row r="19" spans="1:3" x14ac:dyDescent="0.25">
      <c r="A19" s="121" t="s">
        <v>303</v>
      </c>
      <c r="B19" s="121" t="s">
        <v>304</v>
      </c>
      <c r="C19" s="121" t="s">
        <v>305</v>
      </c>
    </row>
    <row r="20" spans="1:3" x14ac:dyDescent="0.25">
      <c r="A20" s="121" t="s">
        <v>306</v>
      </c>
      <c r="B20" s="121" t="s">
        <v>307</v>
      </c>
      <c r="C20" s="121" t="s">
        <v>308</v>
      </c>
    </row>
    <row r="21" spans="1:3" x14ac:dyDescent="0.25">
      <c r="A21" s="121" t="s">
        <v>309</v>
      </c>
      <c r="B21" s="121" t="s">
        <v>310</v>
      </c>
      <c r="C21" s="121" t="s">
        <v>311</v>
      </c>
    </row>
    <row r="22" spans="1:3" x14ac:dyDescent="0.25">
      <c r="A22" s="121" t="s">
        <v>312</v>
      </c>
      <c r="B22" s="121" t="s">
        <v>313</v>
      </c>
      <c r="C22" s="121" t="s">
        <v>314</v>
      </c>
    </row>
    <row r="23" spans="1:3" x14ac:dyDescent="0.25">
      <c r="A23" s="121" t="s">
        <v>315</v>
      </c>
      <c r="B23" s="121" t="s">
        <v>316</v>
      </c>
      <c r="C23" s="121" t="s">
        <v>314</v>
      </c>
    </row>
    <row r="24" spans="1:3" x14ac:dyDescent="0.25">
      <c r="A24" s="121" t="s">
        <v>317</v>
      </c>
      <c r="B24" s="121" t="s">
        <v>318</v>
      </c>
      <c r="C24" s="121" t="s">
        <v>319</v>
      </c>
    </row>
    <row r="25" spans="1:3" x14ac:dyDescent="0.25">
      <c r="A25" s="121" t="s">
        <v>320</v>
      </c>
      <c r="B25" s="121" t="s">
        <v>321</v>
      </c>
      <c r="C25" s="121" t="s">
        <v>322</v>
      </c>
    </row>
    <row r="26" spans="1:3" x14ac:dyDescent="0.25">
      <c r="A26" s="121" t="s">
        <v>323</v>
      </c>
      <c r="B26" s="121" t="s">
        <v>324</v>
      </c>
      <c r="C26" s="121" t="s">
        <v>325</v>
      </c>
    </row>
    <row r="27" spans="1:3" x14ac:dyDescent="0.25">
      <c r="A27" s="121" t="s">
        <v>326</v>
      </c>
      <c r="B27" s="121" t="s">
        <v>327</v>
      </c>
      <c r="C27" s="121" t="s">
        <v>328</v>
      </c>
    </row>
    <row r="28" spans="1:3" x14ac:dyDescent="0.25">
      <c r="A28" s="121" t="s">
        <v>329</v>
      </c>
      <c r="B28" s="121" t="s">
        <v>330</v>
      </c>
      <c r="C28" s="121" t="s">
        <v>331</v>
      </c>
    </row>
    <row r="29" spans="1:3" x14ac:dyDescent="0.25">
      <c r="A29" s="121" t="s">
        <v>332</v>
      </c>
      <c r="B29" s="121" t="s">
        <v>333</v>
      </c>
      <c r="C29" s="121" t="s">
        <v>334</v>
      </c>
    </row>
    <row r="30" spans="1:3" x14ac:dyDescent="0.25">
      <c r="A30" s="121" t="s">
        <v>335</v>
      </c>
      <c r="B30" s="121" t="s">
        <v>336</v>
      </c>
      <c r="C30" s="121" t="s">
        <v>337</v>
      </c>
    </row>
    <row r="31" spans="1:3" x14ac:dyDescent="0.25">
      <c r="A31" s="121" t="s">
        <v>338</v>
      </c>
      <c r="B31" s="121" t="s">
        <v>339</v>
      </c>
      <c r="C31" s="121" t="s">
        <v>340</v>
      </c>
    </row>
    <row r="32" spans="1:3" x14ac:dyDescent="0.25">
      <c r="A32" s="121" t="s">
        <v>341</v>
      </c>
      <c r="B32" s="121" t="s">
        <v>342</v>
      </c>
      <c r="C32" s="121" t="s">
        <v>343</v>
      </c>
    </row>
    <row r="33" spans="1:3" x14ac:dyDescent="0.25">
      <c r="A33" s="121" t="s">
        <v>344</v>
      </c>
      <c r="B33" s="121" t="s">
        <v>345</v>
      </c>
      <c r="C33" s="121" t="s">
        <v>346</v>
      </c>
    </row>
    <row r="34" spans="1:3" x14ac:dyDescent="0.25">
      <c r="A34" s="121" t="s">
        <v>347</v>
      </c>
      <c r="B34" s="121" t="s">
        <v>348</v>
      </c>
      <c r="C34" s="121" t="s">
        <v>346</v>
      </c>
    </row>
    <row r="35" spans="1:3" ht="30" x14ac:dyDescent="0.25">
      <c r="A35" s="121" t="s">
        <v>349</v>
      </c>
      <c r="B35" s="121" t="s">
        <v>350</v>
      </c>
      <c r="C35" s="121" t="s">
        <v>351</v>
      </c>
    </row>
    <row r="36" spans="1:3" x14ac:dyDescent="0.25">
      <c r="A36" s="121" t="s">
        <v>352</v>
      </c>
      <c r="B36" s="121" t="s">
        <v>353</v>
      </c>
      <c r="C36" s="121" t="s">
        <v>354</v>
      </c>
    </row>
    <row r="37" spans="1:3" x14ac:dyDescent="0.25">
      <c r="A37" s="121" t="s">
        <v>355</v>
      </c>
      <c r="B37" s="121" t="s">
        <v>356</v>
      </c>
      <c r="C37" s="121" t="s">
        <v>357</v>
      </c>
    </row>
    <row r="38" spans="1:3" x14ac:dyDescent="0.25">
      <c r="A38" s="121" t="s">
        <v>358</v>
      </c>
      <c r="B38" s="121" t="s">
        <v>359</v>
      </c>
      <c r="C38" s="121" t="s">
        <v>360</v>
      </c>
    </row>
    <row r="39" spans="1:3" x14ac:dyDescent="0.25">
      <c r="A39" s="121" t="s">
        <v>361</v>
      </c>
      <c r="B39" s="121" t="s">
        <v>362</v>
      </c>
      <c r="C39" s="121" t="s">
        <v>363</v>
      </c>
    </row>
    <row r="40" spans="1:3" x14ac:dyDescent="0.25">
      <c r="A40" s="121" t="s">
        <v>364</v>
      </c>
      <c r="B40" s="121" t="s">
        <v>365</v>
      </c>
      <c r="C40" s="121" t="s">
        <v>366</v>
      </c>
    </row>
    <row r="41" spans="1:3" x14ac:dyDescent="0.25">
      <c r="A41" s="121" t="s">
        <v>367</v>
      </c>
      <c r="B41" s="121" t="s">
        <v>368</v>
      </c>
      <c r="C41" s="121" t="s">
        <v>366</v>
      </c>
    </row>
    <row r="42" spans="1:3" x14ac:dyDescent="0.25">
      <c r="A42" s="121" t="s">
        <v>369</v>
      </c>
      <c r="B42" s="121" t="s">
        <v>370</v>
      </c>
      <c r="C42" s="121" t="s">
        <v>371</v>
      </c>
    </row>
    <row r="43" spans="1:3" x14ac:dyDescent="0.25">
      <c r="A43" s="121" t="s">
        <v>372</v>
      </c>
      <c r="B43" s="121" t="s">
        <v>373</v>
      </c>
      <c r="C43" s="121" t="s">
        <v>374</v>
      </c>
    </row>
    <row r="44" spans="1:3" x14ac:dyDescent="0.25">
      <c r="A44" s="121" t="s">
        <v>375</v>
      </c>
      <c r="B44" s="121" t="s">
        <v>376</v>
      </c>
      <c r="C44" s="121" t="s">
        <v>374</v>
      </c>
    </row>
    <row r="45" spans="1:3" x14ac:dyDescent="0.25">
      <c r="A45" s="121" t="s">
        <v>377</v>
      </c>
      <c r="B45" s="121" t="s">
        <v>378</v>
      </c>
      <c r="C45" s="121" t="s">
        <v>379</v>
      </c>
    </row>
    <row r="46" spans="1:3" x14ac:dyDescent="0.25">
      <c r="A46" s="121" t="s">
        <v>380</v>
      </c>
      <c r="B46" s="121" t="s">
        <v>381</v>
      </c>
      <c r="C46" s="121" t="s">
        <v>379</v>
      </c>
    </row>
    <row r="47" spans="1:3" x14ac:dyDescent="0.25">
      <c r="A47" s="121" t="s">
        <v>382</v>
      </c>
      <c r="B47" s="121" t="s">
        <v>383</v>
      </c>
      <c r="C47" s="121" t="s">
        <v>384</v>
      </c>
    </row>
    <row r="48" spans="1:3" x14ac:dyDescent="0.25">
      <c r="A48" s="121" t="s">
        <v>385</v>
      </c>
      <c r="B48" s="121" t="s">
        <v>386</v>
      </c>
      <c r="C48" s="121" t="s">
        <v>384</v>
      </c>
    </row>
    <row r="49" spans="1:3" x14ac:dyDescent="0.25">
      <c r="A49" s="121" t="s">
        <v>387</v>
      </c>
      <c r="B49" s="121" t="s">
        <v>388</v>
      </c>
      <c r="C49" s="121" t="s">
        <v>389</v>
      </c>
    </row>
    <row r="50" spans="1:3" x14ac:dyDescent="0.25">
      <c r="A50" s="121" t="s">
        <v>390</v>
      </c>
      <c r="B50" s="121" t="s">
        <v>391</v>
      </c>
      <c r="C50" s="121" t="s">
        <v>389</v>
      </c>
    </row>
    <row r="51" spans="1:3" x14ac:dyDescent="0.25">
      <c r="A51" s="121" t="s">
        <v>392</v>
      </c>
      <c r="B51" s="121" t="s">
        <v>393</v>
      </c>
      <c r="C51" s="121" t="s">
        <v>394</v>
      </c>
    </row>
    <row r="52" spans="1:3" x14ac:dyDescent="0.25">
      <c r="A52" s="121" t="s">
        <v>395</v>
      </c>
      <c r="B52" s="121" t="s">
        <v>396</v>
      </c>
      <c r="C52" s="121" t="s">
        <v>397</v>
      </c>
    </row>
    <row r="53" spans="1:3" x14ac:dyDescent="0.25">
      <c r="A53" s="121" t="s">
        <v>398</v>
      </c>
      <c r="B53" s="121" t="s">
        <v>399</v>
      </c>
      <c r="C53" s="121" t="s">
        <v>400</v>
      </c>
    </row>
    <row r="54" spans="1:3" x14ac:dyDescent="0.25">
      <c r="A54" s="121" t="s">
        <v>401</v>
      </c>
      <c r="B54" s="121" t="s">
        <v>402</v>
      </c>
      <c r="C54" s="121" t="s">
        <v>403</v>
      </c>
    </row>
    <row r="55" spans="1:3" x14ac:dyDescent="0.25">
      <c r="A55" s="121" t="s">
        <v>404</v>
      </c>
      <c r="B55" s="121" t="s">
        <v>405</v>
      </c>
      <c r="C55" s="121" t="s">
        <v>406</v>
      </c>
    </row>
    <row r="56" spans="1:3" x14ac:dyDescent="0.25">
      <c r="A56" s="121" t="s">
        <v>407</v>
      </c>
      <c r="B56" s="121" t="s">
        <v>408</v>
      </c>
      <c r="C56" s="121" t="s">
        <v>409</v>
      </c>
    </row>
    <row r="57" spans="1:3" x14ac:dyDescent="0.25">
      <c r="A57" s="121" t="s">
        <v>410</v>
      </c>
      <c r="B57" s="121" t="s">
        <v>411</v>
      </c>
      <c r="C57" s="121" t="s">
        <v>412</v>
      </c>
    </row>
    <row r="58" spans="1:3" x14ac:dyDescent="0.25">
      <c r="A58" s="123" t="s">
        <v>160</v>
      </c>
      <c r="B58" s="123" t="s">
        <v>160</v>
      </c>
      <c r="C58" s="123" t="s">
        <v>413</v>
      </c>
    </row>
    <row r="59" spans="1:3" x14ac:dyDescent="0.25">
      <c r="A59" s="121" t="s">
        <v>414</v>
      </c>
      <c r="B59" s="121" t="s">
        <v>415</v>
      </c>
      <c r="C59" s="121" t="s">
        <v>416</v>
      </c>
    </row>
    <row r="60" spans="1:3" x14ac:dyDescent="0.25">
      <c r="A60" s="121" t="s">
        <v>417</v>
      </c>
      <c r="B60" s="121" t="s">
        <v>418</v>
      </c>
      <c r="C60" s="121" t="s">
        <v>419</v>
      </c>
    </row>
    <row r="61" spans="1:3" x14ac:dyDescent="0.25">
      <c r="A61" s="121" t="s">
        <v>420</v>
      </c>
      <c r="B61" s="121" t="s">
        <v>421</v>
      </c>
      <c r="C61" s="121" t="s">
        <v>419</v>
      </c>
    </row>
    <row r="62" spans="1:3" x14ac:dyDescent="0.25">
      <c r="A62" s="121" t="s">
        <v>422</v>
      </c>
      <c r="B62" s="121" t="s">
        <v>423</v>
      </c>
      <c r="C62" s="121" t="s">
        <v>424</v>
      </c>
    </row>
    <row r="63" spans="1:3" x14ac:dyDescent="0.25">
      <c r="A63" s="121" t="s">
        <v>425</v>
      </c>
      <c r="B63" s="121" t="s">
        <v>426</v>
      </c>
      <c r="C63" s="121" t="s">
        <v>424</v>
      </c>
    </row>
    <row r="64" spans="1:3" x14ac:dyDescent="0.25">
      <c r="A64" s="121" t="s">
        <v>427</v>
      </c>
      <c r="B64" s="121" t="s">
        <v>428</v>
      </c>
      <c r="C64" s="121" t="s">
        <v>429</v>
      </c>
    </row>
    <row r="65" spans="1:3" x14ac:dyDescent="0.25">
      <c r="A65" s="121" t="s">
        <v>430</v>
      </c>
      <c r="B65" s="121" t="s">
        <v>431</v>
      </c>
      <c r="C65" s="121" t="s">
        <v>432</v>
      </c>
    </row>
    <row r="66" spans="1:3" x14ac:dyDescent="0.25">
      <c r="A66" s="121" t="s">
        <v>433</v>
      </c>
      <c r="B66" s="121" t="s">
        <v>434</v>
      </c>
      <c r="C66" s="121" t="s">
        <v>432</v>
      </c>
    </row>
    <row r="67" spans="1:3" x14ac:dyDescent="0.25">
      <c r="A67" s="121" t="s">
        <v>435</v>
      </c>
      <c r="B67" s="121" t="s">
        <v>436</v>
      </c>
      <c r="C67" s="121" t="s">
        <v>437</v>
      </c>
    </row>
    <row r="68" spans="1:3" x14ac:dyDescent="0.25">
      <c r="A68" s="121" t="s">
        <v>438</v>
      </c>
      <c r="B68" s="121" t="s">
        <v>439</v>
      </c>
      <c r="C68" s="121" t="s">
        <v>437</v>
      </c>
    </row>
    <row r="69" spans="1:3" x14ac:dyDescent="0.25">
      <c r="A69" s="121" t="s">
        <v>440</v>
      </c>
      <c r="B69" s="121" t="s">
        <v>441</v>
      </c>
      <c r="C69" s="121" t="s">
        <v>442</v>
      </c>
    </row>
    <row r="70" spans="1:3" x14ac:dyDescent="0.25">
      <c r="A70" s="121" t="s">
        <v>443</v>
      </c>
      <c r="B70" s="121" t="s">
        <v>444</v>
      </c>
      <c r="C70" s="121" t="s">
        <v>445</v>
      </c>
    </row>
    <row r="71" spans="1:3" x14ac:dyDescent="0.25">
      <c r="A71" s="121" t="s">
        <v>446</v>
      </c>
      <c r="B71" s="121" t="s">
        <v>447</v>
      </c>
      <c r="C71" s="121" t="s">
        <v>445</v>
      </c>
    </row>
    <row r="72" spans="1:3" x14ac:dyDescent="0.25">
      <c r="A72" s="121" t="s">
        <v>448</v>
      </c>
      <c r="B72" s="121" t="s">
        <v>449</v>
      </c>
      <c r="C72" s="121" t="s">
        <v>450</v>
      </c>
    </row>
    <row r="73" spans="1:3" x14ac:dyDescent="0.25">
      <c r="A73" s="121" t="s">
        <v>451</v>
      </c>
      <c r="B73" s="121" t="s">
        <v>452</v>
      </c>
      <c r="C73" s="121" t="s">
        <v>453</v>
      </c>
    </row>
    <row r="74" spans="1:3" x14ac:dyDescent="0.25">
      <c r="A74" s="121" t="s">
        <v>454</v>
      </c>
      <c r="B74" s="121" t="s">
        <v>455</v>
      </c>
      <c r="C74" s="121" t="s">
        <v>456</v>
      </c>
    </row>
    <row r="75" spans="1:3" x14ac:dyDescent="0.25">
      <c r="A75" s="121" t="s">
        <v>457</v>
      </c>
      <c r="B75" s="121" t="s">
        <v>458</v>
      </c>
      <c r="C75" s="121" t="s">
        <v>459</v>
      </c>
    </row>
    <row r="76" spans="1:3" x14ac:dyDescent="0.25">
      <c r="A76" s="121" t="s">
        <v>460</v>
      </c>
      <c r="B76" s="121" t="s">
        <v>461</v>
      </c>
      <c r="C76" s="121" t="s">
        <v>462</v>
      </c>
    </row>
    <row r="77" spans="1:3" ht="30" x14ac:dyDescent="0.25">
      <c r="A77" s="121" t="s">
        <v>463</v>
      </c>
      <c r="B77" s="121" t="s">
        <v>464</v>
      </c>
      <c r="C77" s="121" t="s">
        <v>465</v>
      </c>
    </row>
    <row r="78" spans="1:3" x14ac:dyDescent="0.25">
      <c r="A78" s="121" t="s">
        <v>466</v>
      </c>
      <c r="B78" s="121" t="s">
        <v>467</v>
      </c>
      <c r="C78" s="121" t="s">
        <v>468</v>
      </c>
    </row>
    <row r="79" spans="1:3" x14ac:dyDescent="0.25">
      <c r="A79" s="121" t="s">
        <v>469</v>
      </c>
      <c r="B79" s="121" t="s">
        <v>470</v>
      </c>
      <c r="C79" s="121" t="s">
        <v>471</v>
      </c>
    </row>
    <row r="80" spans="1:3" x14ac:dyDescent="0.25">
      <c r="A80" s="121" t="s">
        <v>472</v>
      </c>
      <c r="B80" s="121" t="s">
        <v>473</v>
      </c>
      <c r="C80" s="121" t="s">
        <v>474</v>
      </c>
    </row>
    <row r="81" spans="1:3" x14ac:dyDescent="0.25">
      <c r="A81" s="121" t="s">
        <v>475</v>
      </c>
      <c r="B81" s="121" t="s">
        <v>476</v>
      </c>
      <c r="C81" s="121" t="s">
        <v>477</v>
      </c>
    </row>
    <row r="82" spans="1:3" x14ac:dyDescent="0.25">
      <c r="A82" s="121" t="s">
        <v>478</v>
      </c>
      <c r="B82" s="121" t="s">
        <v>479</v>
      </c>
      <c r="C82" s="121" t="s">
        <v>480</v>
      </c>
    </row>
    <row r="83" spans="1:3" x14ac:dyDescent="0.25">
      <c r="A83" s="121" t="s">
        <v>481</v>
      </c>
      <c r="B83" s="121" t="s">
        <v>482</v>
      </c>
      <c r="C83" s="121" t="s">
        <v>483</v>
      </c>
    </row>
    <row r="84" spans="1:3" x14ac:dyDescent="0.25">
      <c r="A84" s="121" t="s">
        <v>484</v>
      </c>
      <c r="B84" s="121" t="s">
        <v>485</v>
      </c>
      <c r="C84" s="121" t="s">
        <v>486</v>
      </c>
    </row>
    <row r="85" spans="1:3" x14ac:dyDescent="0.25">
      <c r="A85" s="121" t="s">
        <v>487</v>
      </c>
      <c r="B85" s="121" t="s">
        <v>488</v>
      </c>
      <c r="C85" s="121" t="s">
        <v>489</v>
      </c>
    </row>
    <row r="86" spans="1:3" x14ac:dyDescent="0.25">
      <c r="A86" s="121" t="s">
        <v>490</v>
      </c>
      <c r="B86" s="121" t="s">
        <v>491</v>
      </c>
      <c r="C86" s="121" t="s">
        <v>489</v>
      </c>
    </row>
    <row r="87" spans="1:3" x14ac:dyDescent="0.25">
      <c r="A87" s="121" t="s">
        <v>492</v>
      </c>
      <c r="B87" s="121" t="s">
        <v>493</v>
      </c>
      <c r="C87" s="121" t="s">
        <v>494</v>
      </c>
    </row>
    <row r="88" spans="1:3" x14ac:dyDescent="0.25">
      <c r="A88" s="121" t="s">
        <v>495</v>
      </c>
      <c r="B88" s="121" t="s">
        <v>496</v>
      </c>
      <c r="C88" s="121" t="s">
        <v>494</v>
      </c>
    </row>
    <row r="89" spans="1:3" x14ac:dyDescent="0.25">
      <c r="A89" s="123" t="s">
        <v>161</v>
      </c>
      <c r="B89" s="123" t="s">
        <v>161</v>
      </c>
      <c r="C89" s="123" t="s">
        <v>497</v>
      </c>
    </row>
    <row r="90" spans="1:3" x14ac:dyDescent="0.25">
      <c r="A90" s="121" t="s">
        <v>498</v>
      </c>
      <c r="B90" s="121" t="s">
        <v>499</v>
      </c>
      <c r="C90" s="121" t="s">
        <v>500</v>
      </c>
    </row>
    <row r="91" spans="1:3" x14ac:dyDescent="0.25">
      <c r="A91" s="121" t="s">
        <v>501</v>
      </c>
      <c r="B91" s="121" t="s">
        <v>502</v>
      </c>
      <c r="C91" s="121" t="s">
        <v>503</v>
      </c>
    </row>
    <row r="92" spans="1:3" x14ac:dyDescent="0.25">
      <c r="A92" s="121" t="s">
        <v>504</v>
      </c>
      <c r="B92" s="121" t="s">
        <v>505</v>
      </c>
      <c r="C92" s="121" t="s">
        <v>506</v>
      </c>
    </row>
    <row r="93" spans="1:3" x14ac:dyDescent="0.25">
      <c r="A93" s="121" t="s">
        <v>507</v>
      </c>
      <c r="B93" s="121" t="s">
        <v>508</v>
      </c>
      <c r="C93" s="121" t="s">
        <v>509</v>
      </c>
    </row>
    <row r="94" spans="1:3" x14ac:dyDescent="0.25">
      <c r="A94" s="121" t="s">
        <v>510</v>
      </c>
      <c r="B94" s="121" t="s">
        <v>511</v>
      </c>
      <c r="C94" s="121" t="s">
        <v>512</v>
      </c>
    </row>
    <row r="95" spans="1:3" x14ac:dyDescent="0.25">
      <c r="A95" s="121" t="s">
        <v>513</v>
      </c>
      <c r="B95" s="121" t="s">
        <v>514</v>
      </c>
      <c r="C95" s="121" t="s">
        <v>515</v>
      </c>
    </row>
    <row r="96" spans="1:3" x14ac:dyDescent="0.25">
      <c r="A96" s="121" t="s">
        <v>516</v>
      </c>
      <c r="B96" s="121" t="s">
        <v>517</v>
      </c>
      <c r="C96" s="121" t="s">
        <v>518</v>
      </c>
    </row>
    <row r="97" spans="1:3" x14ac:dyDescent="0.25">
      <c r="A97" s="121" t="s">
        <v>519</v>
      </c>
      <c r="B97" s="121" t="s">
        <v>520</v>
      </c>
      <c r="C97" s="121" t="s">
        <v>521</v>
      </c>
    </row>
    <row r="98" spans="1:3" x14ac:dyDescent="0.25">
      <c r="A98" s="121" t="s">
        <v>522</v>
      </c>
      <c r="B98" s="121" t="s">
        <v>523</v>
      </c>
      <c r="C98" s="121" t="s">
        <v>524</v>
      </c>
    </row>
    <row r="99" spans="1:3" x14ac:dyDescent="0.25">
      <c r="A99" s="121" t="s">
        <v>525</v>
      </c>
      <c r="B99" s="121" t="s">
        <v>526</v>
      </c>
      <c r="C99" s="121" t="s">
        <v>527</v>
      </c>
    </row>
    <row r="100" spans="1:3" x14ac:dyDescent="0.25">
      <c r="A100" s="121" t="s">
        <v>528</v>
      </c>
      <c r="B100" s="121" t="s">
        <v>529</v>
      </c>
      <c r="C100" s="121" t="s">
        <v>530</v>
      </c>
    </row>
    <row r="101" spans="1:3" x14ac:dyDescent="0.25">
      <c r="A101" s="121" t="s">
        <v>531</v>
      </c>
      <c r="B101" s="121" t="s">
        <v>532</v>
      </c>
      <c r="C101" s="121" t="s">
        <v>533</v>
      </c>
    </row>
    <row r="102" spans="1:3" x14ac:dyDescent="0.25">
      <c r="A102" s="121" t="s">
        <v>534</v>
      </c>
      <c r="B102" s="121" t="s">
        <v>535</v>
      </c>
      <c r="C102" s="121" t="s">
        <v>536</v>
      </c>
    </row>
    <row r="103" spans="1:3" x14ac:dyDescent="0.25">
      <c r="A103" s="121" t="s">
        <v>537</v>
      </c>
      <c r="B103" s="121" t="s">
        <v>538</v>
      </c>
      <c r="C103" s="121" t="s">
        <v>539</v>
      </c>
    </row>
    <row r="104" spans="1:3" x14ac:dyDescent="0.25">
      <c r="A104" s="121" t="s">
        <v>540</v>
      </c>
      <c r="B104" s="121" t="s">
        <v>541</v>
      </c>
      <c r="C104" s="121" t="s">
        <v>542</v>
      </c>
    </row>
    <row r="105" spans="1:3" x14ac:dyDescent="0.25">
      <c r="A105" s="121" t="s">
        <v>543</v>
      </c>
      <c r="B105" s="121" t="s">
        <v>544</v>
      </c>
      <c r="C105" s="121" t="s">
        <v>545</v>
      </c>
    </row>
    <row r="106" spans="1:3" x14ac:dyDescent="0.25">
      <c r="A106" s="121" t="s">
        <v>546</v>
      </c>
      <c r="B106" s="121" t="s">
        <v>547</v>
      </c>
      <c r="C106" s="121" t="s">
        <v>548</v>
      </c>
    </row>
    <row r="107" spans="1:3" x14ac:dyDescent="0.25">
      <c r="A107" s="121" t="s">
        <v>549</v>
      </c>
      <c r="B107" s="121" t="s">
        <v>550</v>
      </c>
      <c r="C107" s="121" t="s">
        <v>551</v>
      </c>
    </row>
    <row r="108" spans="1:3" x14ac:dyDescent="0.25">
      <c r="A108" s="121" t="s">
        <v>552</v>
      </c>
      <c r="B108" s="121" t="s">
        <v>553</v>
      </c>
      <c r="C108" s="121" t="s">
        <v>554</v>
      </c>
    </row>
    <row r="109" spans="1:3" x14ac:dyDescent="0.25">
      <c r="A109" s="121" t="s">
        <v>555</v>
      </c>
      <c r="B109" s="121" t="s">
        <v>556</v>
      </c>
      <c r="C109" s="121" t="s">
        <v>557</v>
      </c>
    </row>
    <row r="110" spans="1:3" x14ac:dyDescent="0.25">
      <c r="A110" s="121" t="s">
        <v>558</v>
      </c>
      <c r="B110" s="121" t="s">
        <v>559</v>
      </c>
      <c r="C110" s="121" t="s">
        <v>560</v>
      </c>
    </row>
    <row r="111" spans="1:3" x14ac:dyDescent="0.25">
      <c r="A111" s="121" t="s">
        <v>561</v>
      </c>
      <c r="B111" s="121" t="s">
        <v>562</v>
      </c>
      <c r="C111" s="121" t="s">
        <v>563</v>
      </c>
    </row>
    <row r="112" spans="1:3" x14ac:dyDescent="0.25">
      <c r="A112" s="121" t="s">
        <v>564</v>
      </c>
      <c r="B112" s="121" t="s">
        <v>565</v>
      </c>
      <c r="C112" s="121" t="s">
        <v>566</v>
      </c>
    </row>
    <row r="113" spans="1:3" x14ac:dyDescent="0.25">
      <c r="A113" s="121" t="s">
        <v>567</v>
      </c>
      <c r="B113" s="121" t="s">
        <v>568</v>
      </c>
      <c r="C113" s="121" t="s">
        <v>569</v>
      </c>
    </row>
    <row r="114" spans="1:3" x14ac:dyDescent="0.25">
      <c r="A114" s="121" t="s">
        <v>570</v>
      </c>
      <c r="B114" s="121" t="s">
        <v>571</v>
      </c>
      <c r="C114" s="121" t="s">
        <v>572</v>
      </c>
    </row>
    <row r="115" spans="1:3" ht="30" x14ac:dyDescent="0.25">
      <c r="A115" s="121" t="s">
        <v>573</v>
      </c>
      <c r="B115" s="121" t="s">
        <v>574</v>
      </c>
      <c r="C115" s="121" t="s">
        <v>575</v>
      </c>
    </row>
    <row r="116" spans="1:3" x14ac:dyDescent="0.25">
      <c r="A116" s="121" t="s">
        <v>576</v>
      </c>
      <c r="B116" s="121" t="s">
        <v>577</v>
      </c>
      <c r="C116" s="121" t="s">
        <v>578</v>
      </c>
    </row>
    <row r="117" spans="1:3" x14ac:dyDescent="0.25">
      <c r="A117" s="121" t="s">
        <v>579</v>
      </c>
      <c r="B117" s="121" t="s">
        <v>580</v>
      </c>
      <c r="C117" s="121" t="s">
        <v>581</v>
      </c>
    </row>
    <row r="118" spans="1:3" x14ac:dyDescent="0.25">
      <c r="A118" s="121" t="s">
        <v>582</v>
      </c>
      <c r="B118" s="121" t="s">
        <v>583</v>
      </c>
      <c r="C118" s="121" t="s">
        <v>584</v>
      </c>
    </row>
    <row r="119" spans="1:3" x14ac:dyDescent="0.25">
      <c r="A119" s="121" t="s">
        <v>585</v>
      </c>
      <c r="B119" s="121" t="s">
        <v>586</v>
      </c>
      <c r="C119" s="121" t="s">
        <v>587</v>
      </c>
    </row>
    <row r="120" spans="1:3" x14ac:dyDescent="0.25">
      <c r="A120" s="121" t="s">
        <v>588</v>
      </c>
      <c r="B120" s="121" t="s">
        <v>589</v>
      </c>
      <c r="C120" s="121" t="s">
        <v>590</v>
      </c>
    </row>
    <row r="121" spans="1:3" x14ac:dyDescent="0.25">
      <c r="A121" s="121" t="s">
        <v>591</v>
      </c>
      <c r="B121" s="121" t="s">
        <v>592</v>
      </c>
      <c r="C121" s="121" t="s">
        <v>593</v>
      </c>
    </row>
    <row r="122" spans="1:3" x14ac:dyDescent="0.25">
      <c r="A122" s="121" t="s">
        <v>594</v>
      </c>
      <c r="B122" s="121" t="s">
        <v>595</v>
      </c>
      <c r="C122" s="121" t="s">
        <v>596</v>
      </c>
    </row>
    <row r="123" spans="1:3" ht="30" x14ac:dyDescent="0.25">
      <c r="A123" s="121" t="s">
        <v>597</v>
      </c>
      <c r="B123" s="121" t="s">
        <v>598</v>
      </c>
      <c r="C123" s="121" t="s">
        <v>599</v>
      </c>
    </row>
    <row r="124" spans="1:3" x14ac:dyDescent="0.25">
      <c r="A124" s="121" t="s">
        <v>600</v>
      </c>
      <c r="B124" s="121" t="s">
        <v>601</v>
      </c>
      <c r="C124" s="121" t="s">
        <v>602</v>
      </c>
    </row>
    <row r="125" spans="1:3" x14ac:dyDescent="0.25">
      <c r="A125" s="121" t="s">
        <v>603</v>
      </c>
      <c r="B125" s="121" t="s">
        <v>604</v>
      </c>
      <c r="C125" s="121" t="s">
        <v>605</v>
      </c>
    </row>
    <row r="126" spans="1:3" x14ac:dyDescent="0.25">
      <c r="A126" s="121" t="s">
        <v>606</v>
      </c>
      <c r="B126" s="121" t="s">
        <v>607</v>
      </c>
      <c r="C126" s="121" t="s">
        <v>608</v>
      </c>
    </row>
    <row r="127" spans="1:3" x14ac:dyDescent="0.25">
      <c r="A127" s="121" t="s">
        <v>609</v>
      </c>
      <c r="B127" s="121" t="s">
        <v>610</v>
      </c>
      <c r="C127" s="121" t="s">
        <v>611</v>
      </c>
    </row>
    <row r="128" spans="1:3" x14ac:dyDescent="0.25">
      <c r="A128" s="121" t="s">
        <v>612</v>
      </c>
      <c r="B128" s="121" t="s">
        <v>613</v>
      </c>
      <c r="C128" s="121" t="s">
        <v>614</v>
      </c>
    </row>
    <row r="129" spans="1:3" x14ac:dyDescent="0.25">
      <c r="A129" s="121" t="s">
        <v>615</v>
      </c>
      <c r="B129" s="121" t="s">
        <v>616</v>
      </c>
      <c r="C129" s="121" t="s">
        <v>614</v>
      </c>
    </row>
    <row r="130" spans="1:3" x14ac:dyDescent="0.25">
      <c r="A130" s="121" t="s">
        <v>617</v>
      </c>
      <c r="B130" s="121" t="s">
        <v>618</v>
      </c>
      <c r="C130" s="121" t="s">
        <v>619</v>
      </c>
    </row>
    <row r="131" spans="1:3" x14ac:dyDescent="0.25">
      <c r="A131" s="121" t="s">
        <v>620</v>
      </c>
      <c r="B131" s="121" t="s">
        <v>621</v>
      </c>
      <c r="C131" s="121" t="s">
        <v>622</v>
      </c>
    </row>
    <row r="132" spans="1:3" x14ac:dyDescent="0.25">
      <c r="A132" s="121" t="s">
        <v>623</v>
      </c>
      <c r="B132" s="121" t="s">
        <v>624</v>
      </c>
      <c r="C132" s="121" t="s">
        <v>625</v>
      </c>
    </row>
    <row r="133" spans="1:3" ht="30" x14ac:dyDescent="0.25">
      <c r="A133" s="121" t="s">
        <v>626</v>
      </c>
      <c r="B133" s="121" t="s">
        <v>627</v>
      </c>
      <c r="C133" s="121" t="s">
        <v>628</v>
      </c>
    </row>
    <row r="134" spans="1:3" x14ac:dyDescent="0.25">
      <c r="A134" s="121" t="s">
        <v>629</v>
      </c>
      <c r="B134" s="121" t="s">
        <v>630</v>
      </c>
      <c r="C134" s="121" t="s">
        <v>631</v>
      </c>
    </row>
    <row r="135" spans="1:3" x14ac:dyDescent="0.25">
      <c r="A135" s="121" t="s">
        <v>632</v>
      </c>
      <c r="B135" s="121" t="s">
        <v>633</v>
      </c>
      <c r="C135" s="121" t="s">
        <v>634</v>
      </c>
    </row>
    <row r="136" spans="1:3" ht="30" x14ac:dyDescent="0.25">
      <c r="A136" s="121" t="s">
        <v>635</v>
      </c>
      <c r="B136" s="121" t="s">
        <v>636</v>
      </c>
      <c r="C136" s="121" t="s">
        <v>637</v>
      </c>
    </row>
    <row r="137" spans="1:3" x14ac:dyDescent="0.25">
      <c r="A137" s="121" t="s">
        <v>638</v>
      </c>
      <c r="B137" s="121" t="s">
        <v>639</v>
      </c>
      <c r="C137" s="121" t="s">
        <v>640</v>
      </c>
    </row>
    <row r="138" spans="1:3" x14ac:dyDescent="0.25">
      <c r="A138" s="121" t="s">
        <v>641</v>
      </c>
      <c r="B138" s="121" t="s">
        <v>642</v>
      </c>
      <c r="C138" s="121" t="s">
        <v>640</v>
      </c>
    </row>
    <row r="139" spans="1:3" x14ac:dyDescent="0.25">
      <c r="A139" s="121" t="s">
        <v>643</v>
      </c>
      <c r="B139" s="121" t="s">
        <v>644</v>
      </c>
      <c r="C139" s="121" t="s">
        <v>640</v>
      </c>
    </row>
    <row r="140" spans="1:3" x14ac:dyDescent="0.25">
      <c r="A140" s="121" t="s">
        <v>645</v>
      </c>
      <c r="B140" s="121" t="s">
        <v>646</v>
      </c>
      <c r="C140" s="121" t="s">
        <v>647</v>
      </c>
    </row>
    <row r="141" spans="1:3" x14ac:dyDescent="0.25">
      <c r="A141" s="121" t="s">
        <v>648</v>
      </c>
      <c r="B141" s="121" t="s">
        <v>649</v>
      </c>
      <c r="C141" s="121" t="s">
        <v>650</v>
      </c>
    </row>
    <row r="142" spans="1:3" x14ac:dyDescent="0.25">
      <c r="A142" s="121" t="s">
        <v>651</v>
      </c>
      <c r="B142" s="121" t="s">
        <v>652</v>
      </c>
      <c r="C142" s="121" t="s">
        <v>650</v>
      </c>
    </row>
    <row r="143" spans="1:3" x14ac:dyDescent="0.25">
      <c r="A143" s="121" t="s">
        <v>653</v>
      </c>
      <c r="B143" s="121" t="s">
        <v>654</v>
      </c>
      <c r="C143" s="121" t="s">
        <v>655</v>
      </c>
    </row>
    <row r="144" spans="1:3" x14ac:dyDescent="0.25">
      <c r="A144" s="121" t="s">
        <v>656</v>
      </c>
      <c r="B144" s="121" t="s">
        <v>657</v>
      </c>
      <c r="C144" s="121" t="s">
        <v>655</v>
      </c>
    </row>
    <row r="145" spans="1:3" x14ac:dyDescent="0.25">
      <c r="A145" s="121" t="s">
        <v>658</v>
      </c>
      <c r="B145" s="121" t="s">
        <v>659</v>
      </c>
      <c r="C145" s="121" t="s">
        <v>660</v>
      </c>
    </row>
    <row r="146" spans="1:3" x14ac:dyDescent="0.25">
      <c r="A146" s="121" t="s">
        <v>661</v>
      </c>
      <c r="B146" s="121" t="s">
        <v>662</v>
      </c>
      <c r="C146" s="121" t="s">
        <v>660</v>
      </c>
    </row>
    <row r="147" spans="1:3" x14ac:dyDescent="0.25">
      <c r="A147" s="121" t="s">
        <v>663</v>
      </c>
      <c r="B147" s="121" t="s">
        <v>664</v>
      </c>
      <c r="C147" s="121" t="s">
        <v>665</v>
      </c>
    </row>
    <row r="148" spans="1:3" x14ac:dyDescent="0.25">
      <c r="A148" s="121" t="s">
        <v>666</v>
      </c>
      <c r="B148" s="121" t="s">
        <v>667</v>
      </c>
      <c r="C148" s="121" t="s">
        <v>668</v>
      </c>
    </row>
    <row r="149" spans="1:3" ht="30" x14ac:dyDescent="0.25">
      <c r="A149" s="121" t="s">
        <v>669</v>
      </c>
      <c r="B149" s="121" t="s">
        <v>670</v>
      </c>
      <c r="C149" s="121" t="s">
        <v>671</v>
      </c>
    </row>
    <row r="150" spans="1:3" x14ac:dyDescent="0.25">
      <c r="A150" s="121" t="s">
        <v>672</v>
      </c>
      <c r="B150" s="121" t="s">
        <v>673</v>
      </c>
      <c r="C150" s="121" t="s">
        <v>674</v>
      </c>
    </row>
    <row r="151" spans="1:3" x14ac:dyDescent="0.25">
      <c r="A151" s="121" t="s">
        <v>675</v>
      </c>
      <c r="B151" s="121" t="s">
        <v>676</v>
      </c>
      <c r="C151" s="121" t="s">
        <v>677</v>
      </c>
    </row>
    <row r="152" spans="1:3" ht="30" x14ac:dyDescent="0.25">
      <c r="A152" s="121" t="s">
        <v>678</v>
      </c>
      <c r="B152" s="121" t="s">
        <v>679</v>
      </c>
      <c r="C152" s="121" t="s">
        <v>680</v>
      </c>
    </row>
    <row r="153" spans="1:3" x14ac:dyDescent="0.25">
      <c r="A153" s="121" t="s">
        <v>681</v>
      </c>
      <c r="B153" s="121" t="s">
        <v>682</v>
      </c>
      <c r="C153" s="121" t="s">
        <v>683</v>
      </c>
    </row>
    <row r="154" spans="1:3" x14ac:dyDescent="0.25">
      <c r="A154" s="121" t="s">
        <v>684</v>
      </c>
      <c r="B154" s="121" t="s">
        <v>685</v>
      </c>
      <c r="C154" s="121" t="s">
        <v>686</v>
      </c>
    </row>
    <row r="155" spans="1:3" x14ac:dyDescent="0.25">
      <c r="A155" s="121" t="s">
        <v>687</v>
      </c>
      <c r="B155" s="121" t="s">
        <v>688</v>
      </c>
      <c r="C155" s="121" t="s">
        <v>689</v>
      </c>
    </row>
    <row r="156" spans="1:3" x14ac:dyDescent="0.25">
      <c r="A156" s="121" t="s">
        <v>690</v>
      </c>
      <c r="B156" s="121" t="s">
        <v>691</v>
      </c>
      <c r="C156" s="121" t="s">
        <v>692</v>
      </c>
    </row>
    <row r="157" spans="1:3" x14ac:dyDescent="0.25">
      <c r="A157" s="121" t="s">
        <v>693</v>
      </c>
      <c r="B157" s="121" t="s">
        <v>694</v>
      </c>
      <c r="C157" s="121" t="s">
        <v>695</v>
      </c>
    </row>
    <row r="158" spans="1:3" x14ac:dyDescent="0.25">
      <c r="A158" s="121" t="s">
        <v>696</v>
      </c>
      <c r="B158" s="121" t="s">
        <v>697</v>
      </c>
      <c r="C158" s="121" t="s">
        <v>698</v>
      </c>
    </row>
    <row r="159" spans="1:3" x14ac:dyDescent="0.25">
      <c r="A159" s="121" t="s">
        <v>699</v>
      </c>
      <c r="B159" s="121" t="s">
        <v>700</v>
      </c>
      <c r="C159" s="121" t="s">
        <v>701</v>
      </c>
    </row>
    <row r="160" spans="1:3" x14ac:dyDescent="0.25">
      <c r="A160" s="121" t="s">
        <v>702</v>
      </c>
      <c r="B160" s="121" t="s">
        <v>703</v>
      </c>
      <c r="C160" s="121" t="s">
        <v>704</v>
      </c>
    </row>
    <row r="161" spans="1:3" x14ac:dyDescent="0.25">
      <c r="A161" s="121" t="s">
        <v>705</v>
      </c>
      <c r="B161" s="121" t="s">
        <v>706</v>
      </c>
      <c r="C161" s="121" t="s">
        <v>707</v>
      </c>
    </row>
    <row r="162" spans="1:3" x14ac:dyDescent="0.25">
      <c r="A162" s="121" t="s">
        <v>708</v>
      </c>
      <c r="B162" s="121" t="s">
        <v>709</v>
      </c>
      <c r="C162" s="121" t="s">
        <v>710</v>
      </c>
    </row>
    <row r="163" spans="1:3" x14ac:dyDescent="0.25">
      <c r="A163" s="121" t="s">
        <v>711</v>
      </c>
      <c r="B163" s="121" t="s">
        <v>712</v>
      </c>
      <c r="C163" s="121" t="s">
        <v>710</v>
      </c>
    </row>
    <row r="164" spans="1:3" x14ac:dyDescent="0.25">
      <c r="A164" s="121" t="s">
        <v>713</v>
      </c>
      <c r="B164" s="121" t="s">
        <v>714</v>
      </c>
      <c r="C164" s="121" t="s">
        <v>715</v>
      </c>
    </row>
    <row r="165" spans="1:3" x14ac:dyDescent="0.25">
      <c r="A165" s="121" t="s">
        <v>716</v>
      </c>
      <c r="B165" s="121" t="s">
        <v>717</v>
      </c>
      <c r="C165" s="121" t="s">
        <v>718</v>
      </c>
    </row>
    <row r="166" spans="1:3" x14ac:dyDescent="0.25">
      <c r="A166" s="121" t="s">
        <v>719</v>
      </c>
      <c r="B166" s="121" t="s">
        <v>720</v>
      </c>
      <c r="C166" s="121" t="s">
        <v>721</v>
      </c>
    </row>
    <row r="167" spans="1:3" x14ac:dyDescent="0.25">
      <c r="A167" s="121" t="s">
        <v>722</v>
      </c>
      <c r="B167" s="121" t="s">
        <v>723</v>
      </c>
      <c r="C167" s="121" t="s">
        <v>724</v>
      </c>
    </row>
    <row r="168" spans="1:3" ht="45" x14ac:dyDescent="0.25">
      <c r="A168" s="121" t="s">
        <v>725</v>
      </c>
      <c r="B168" s="121" t="s">
        <v>726</v>
      </c>
      <c r="C168" s="121" t="s">
        <v>727</v>
      </c>
    </row>
    <row r="169" spans="1:3" x14ac:dyDescent="0.25">
      <c r="A169" s="121" t="s">
        <v>728</v>
      </c>
      <c r="B169" s="121" t="s">
        <v>729</v>
      </c>
      <c r="C169" s="121" t="s">
        <v>730</v>
      </c>
    </row>
    <row r="170" spans="1:3" ht="30" x14ac:dyDescent="0.25">
      <c r="A170" s="121" t="s">
        <v>731</v>
      </c>
      <c r="B170" s="121" t="s">
        <v>732</v>
      </c>
      <c r="C170" s="121" t="s">
        <v>733</v>
      </c>
    </row>
    <row r="171" spans="1:3" x14ac:dyDescent="0.25">
      <c r="A171" s="121" t="s">
        <v>734</v>
      </c>
      <c r="B171" s="121" t="s">
        <v>735</v>
      </c>
      <c r="C171" s="121" t="s">
        <v>736</v>
      </c>
    </row>
    <row r="172" spans="1:3" x14ac:dyDescent="0.25">
      <c r="A172" s="121" t="s">
        <v>737</v>
      </c>
      <c r="B172" s="121" t="s">
        <v>738</v>
      </c>
      <c r="C172" s="121" t="s">
        <v>736</v>
      </c>
    </row>
    <row r="173" spans="1:3" x14ac:dyDescent="0.25">
      <c r="A173" s="121" t="s">
        <v>739</v>
      </c>
      <c r="B173" s="121" t="s">
        <v>740</v>
      </c>
      <c r="C173" s="121" t="s">
        <v>741</v>
      </c>
    </row>
    <row r="174" spans="1:3" x14ac:dyDescent="0.25">
      <c r="A174" s="121" t="s">
        <v>742</v>
      </c>
      <c r="B174" s="121" t="s">
        <v>743</v>
      </c>
      <c r="C174" s="121" t="s">
        <v>744</v>
      </c>
    </row>
    <row r="175" spans="1:3" x14ac:dyDescent="0.25">
      <c r="A175" s="121" t="s">
        <v>745</v>
      </c>
      <c r="B175" s="121" t="s">
        <v>746</v>
      </c>
      <c r="C175" s="121" t="s">
        <v>744</v>
      </c>
    </row>
    <row r="176" spans="1:3" x14ac:dyDescent="0.25">
      <c r="A176" s="121" t="s">
        <v>747</v>
      </c>
      <c r="B176" s="121" t="s">
        <v>748</v>
      </c>
      <c r="C176" s="121" t="s">
        <v>749</v>
      </c>
    </row>
    <row r="177" spans="1:3" x14ac:dyDescent="0.25">
      <c r="A177" s="121" t="s">
        <v>750</v>
      </c>
      <c r="B177" s="121" t="s">
        <v>751</v>
      </c>
      <c r="C177" s="121" t="s">
        <v>752</v>
      </c>
    </row>
    <row r="178" spans="1:3" x14ac:dyDescent="0.25">
      <c r="A178" s="121" t="s">
        <v>753</v>
      </c>
      <c r="B178" s="121" t="s">
        <v>754</v>
      </c>
      <c r="C178" s="121" t="s">
        <v>755</v>
      </c>
    </row>
    <row r="179" spans="1:3" ht="30" x14ac:dyDescent="0.25">
      <c r="A179" s="121" t="s">
        <v>756</v>
      </c>
      <c r="B179" s="121" t="s">
        <v>757</v>
      </c>
      <c r="C179" s="121" t="s">
        <v>758</v>
      </c>
    </row>
    <row r="180" spans="1:3" x14ac:dyDescent="0.25">
      <c r="A180" s="121" t="s">
        <v>759</v>
      </c>
      <c r="B180" s="121" t="s">
        <v>760</v>
      </c>
      <c r="C180" s="121" t="s">
        <v>761</v>
      </c>
    </row>
    <row r="181" spans="1:3" ht="30" x14ac:dyDescent="0.25">
      <c r="A181" s="121" t="s">
        <v>762</v>
      </c>
      <c r="B181" s="121" t="s">
        <v>763</v>
      </c>
      <c r="C181" s="121" t="s">
        <v>764</v>
      </c>
    </row>
    <row r="182" spans="1:3" x14ac:dyDescent="0.25">
      <c r="A182" s="121" t="s">
        <v>765</v>
      </c>
      <c r="B182" s="121" t="s">
        <v>766</v>
      </c>
      <c r="C182" s="121" t="s">
        <v>767</v>
      </c>
    </row>
    <row r="183" spans="1:3" x14ac:dyDescent="0.25">
      <c r="A183" s="121" t="s">
        <v>768</v>
      </c>
      <c r="B183" s="121" t="s">
        <v>769</v>
      </c>
      <c r="C183" s="121" t="s">
        <v>770</v>
      </c>
    </row>
    <row r="184" spans="1:3" x14ac:dyDescent="0.25">
      <c r="A184" s="121" t="s">
        <v>771</v>
      </c>
      <c r="B184" s="121" t="s">
        <v>772</v>
      </c>
      <c r="C184" s="121" t="s">
        <v>773</v>
      </c>
    </row>
    <row r="185" spans="1:3" x14ac:dyDescent="0.25">
      <c r="A185" s="121" t="s">
        <v>774</v>
      </c>
      <c r="B185" s="121" t="s">
        <v>775</v>
      </c>
      <c r="C185" s="121" t="s">
        <v>776</v>
      </c>
    </row>
    <row r="186" spans="1:3" x14ac:dyDescent="0.25">
      <c r="A186" s="121" t="s">
        <v>777</v>
      </c>
      <c r="B186" s="121" t="s">
        <v>778</v>
      </c>
      <c r="C186" s="121" t="s">
        <v>779</v>
      </c>
    </row>
    <row r="187" spans="1:3" ht="30" x14ac:dyDescent="0.25">
      <c r="A187" s="121" t="s">
        <v>780</v>
      </c>
      <c r="B187" s="121" t="s">
        <v>781</v>
      </c>
      <c r="C187" s="121" t="s">
        <v>782</v>
      </c>
    </row>
    <row r="188" spans="1:3" ht="30" x14ac:dyDescent="0.25">
      <c r="A188" s="121" t="s">
        <v>783</v>
      </c>
      <c r="B188" s="121" t="s">
        <v>784</v>
      </c>
      <c r="C188" s="121" t="s">
        <v>785</v>
      </c>
    </row>
    <row r="189" spans="1:3" x14ac:dyDescent="0.25">
      <c r="A189" s="121" t="s">
        <v>786</v>
      </c>
      <c r="B189" s="121" t="s">
        <v>787</v>
      </c>
      <c r="C189" s="121" t="s">
        <v>788</v>
      </c>
    </row>
    <row r="190" spans="1:3" x14ac:dyDescent="0.25">
      <c r="A190" s="121" t="s">
        <v>789</v>
      </c>
      <c r="B190" s="121" t="s">
        <v>790</v>
      </c>
      <c r="C190" s="121" t="s">
        <v>791</v>
      </c>
    </row>
    <row r="191" spans="1:3" x14ac:dyDescent="0.25">
      <c r="A191" s="121" t="s">
        <v>792</v>
      </c>
      <c r="B191" s="121" t="s">
        <v>793</v>
      </c>
      <c r="C191" s="121" t="s">
        <v>794</v>
      </c>
    </row>
    <row r="192" spans="1:3" x14ac:dyDescent="0.25">
      <c r="A192" s="121" t="s">
        <v>795</v>
      </c>
      <c r="B192" s="121" t="s">
        <v>796</v>
      </c>
      <c r="C192" s="121" t="s">
        <v>797</v>
      </c>
    </row>
    <row r="193" spans="1:3" x14ac:dyDescent="0.25">
      <c r="A193" s="121" t="s">
        <v>798</v>
      </c>
      <c r="B193" s="121" t="s">
        <v>799</v>
      </c>
      <c r="C193" s="121" t="s">
        <v>800</v>
      </c>
    </row>
    <row r="194" spans="1:3" x14ac:dyDescent="0.25">
      <c r="A194" s="121" t="s">
        <v>801</v>
      </c>
      <c r="B194" s="121" t="s">
        <v>802</v>
      </c>
      <c r="C194" s="121" t="s">
        <v>800</v>
      </c>
    </row>
    <row r="195" spans="1:3" x14ac:dyDescent="0.25">
      <c r="A195" s="121" t="s">
        <v>803</v>
      </c>
      <c r="B195" s="121" t="s">
        <v>804</v>
      </c>
      <c r="C195" s="121" t="s">
        <v>805</v>
      </c>
    </row>
    <row r="196" spans="1:3" x14ac:dyDescent="0.25">
      <c r="A196" s="121" t="s">
        <v>806</v>
      </c>
      <c r="B196" s="121" t="s">
        <v>807</v>
      </c>
      <c r="C196" s="121" t="s">
        <v>808</v>
      </c>
    </row>
    <row r="197" spans="1:3" x14ac:dyDescent="0.25">
      <c r="A197" s="121" t="s">
        <v>809</v>
      </c>
      <c r="B197" s="121" t="s">
        <v>810</v>
      </c>
      <c r="C197" s="121" t="s">
        <v>811</v>
      </c>
    </row>
    <row r="198" spans="1:3" x14ac:dyDescent="0.25">
      <c r="A198" s="121" t="s">
        <v>812</v>
      </c>
      <c r="B198" s="121" t="s">
        <v>813</v>
      </c>
      <c r="C198" s="121" t="s">
        <v>814</v>
      </c>
    </row>
    <row r="199" spans="1:3" x14ac:dyDescent="0.25">
      <c r="A199" s="121" t="s">
        <v>815</v>
      </c>
      <c r="B199" s="121" t="s">
        <v>816</v>
      </c>
      <c r="C199" s="121" t="s">
        <v>814</v>
      </c>
    </row>
    <row r="200" spans="1:3" x14ac:dyDescent="0.25">
      <c r="A200" s="121" t="s">
        <v>817</v>
      </c>
      <c r="B200" s="121" t="s">
        <v>818</v>
      </c>
      <c r="C200" s="121" t="s">
        <v>819</v>
      </c>
    </row>
    <row r="201" spans="1:3" x14ac:dyDescent="0.25">
      <c r="A201" s="121" t="s">
        <v>820</v>
      </c>
      <c r="B201" s="121" t="s">
        <v>821</v>
      </c>
      <c r="C201" s="121" t="s">
        <v>822</v>
      </c>
    </row>
    <row r="202" spans="1:3" x14ac:dyDescent="0.25">
      <c r="A202" s="121" t="s">
        <v>823</v>
      </c>
      <c r="B202" s="121" t="s">
        <v>824</v>
      </c>
      <c r="C202" s="121" t="s">
        <v>822</v>
      </c>
    </row>
    <row r="203" spans="1:3" x14ac:dyDescent="0.25">
      <c r="A203" s="121" t="s">
        <v>825</v>
      </c>
      <c r="B203" s="121" t="s">
        <v>826</v>
      </c>
      <c r="C203" s="121" t="s">
        <v>827</v>
      </c>
    </row>
    <row r="204" spans="1:3" x14ac:dyDescent="0.25">
      <c r="A204" s="121" t="s">
        <v>828</v>
      </c>
      <c r="B204" s="121" t="s">
        <v>829</v>
      </c>
      <c r="C204" s="121" t="s">
        <v>827</v>
      </c>
    </row>
    <row r="205" spans="1:3" x14ac:dyDescent="0.25">
      <c r="A205" s="121" t="s">
        <v>830</v>
      </c>
      <c r="B205" s="121" t="s">
        <v>831</v>
      </c>
      <c r="C205" s="121" t="s">
        <v>832</v>
      </c>
    </row>
    <row r="206" spans="1:3" ht="30" x14ac:dyDescent="0.25">
      <c r="A206" s="121" t="s">
        <v>833</v>
      </c>
      <c r="B206" s="121" t="s">
        <v>834</v>
      </c>
      <c r="C206" s="121" t="s">
        <v>835</v>
      </c>
    </row>
    <row r="207" spans="1:3" x14ac:dyDescent="0.25">
      <c r="A207" s="121" t="s">
        <v>836</v>
      </c>
      <c r="B207" s="121" t="s">
        <v>837</v>
      </c>
      <c r="C207" s="121" t="s">
        <v>838</v>
      </c>
    </row>
    <row r="208" spans="1:3" x14ac:dyDescent="0.25">
      <c r="A208" s="121" t="s">
        <v>839</v>
      </c>
      <c r="B208" s="121" t="s">
        <v>840</v>
      </c>
      <c r="C208" s="121" t="s">
        <v>841</v>
      </c>
    </row>
    <row r="209" spans="1:3" x14ac:dyDescent="0.25">
      <c r="A209" s="121" t="s">
        <v>842</v>
      </c>
      <c r="B209" s="121" t="s">
        <v>843</v>
      </c>
      <c r="C209" s="121" t="s">
        <v>844</v>
      </c>
    </row>
    <row r="210" spans="1:3" x14ac:dyDescent="0.25">
      <c r="A210" s="121" t="s">
        <v>845</v>
      </c>
      <c r="B210" s="121" t="s">
        <v>846</v>
      </c>
      <c r="C210" s="121" t="s">
        <v>847</v>
      </c>
    </row>
    <row r="211" spans="1:3" x14ac:dyDescent="0.25">
      <c r="A211" s="121" t="s">
        <v>848</v>
      </c>
      <c r="B211" s="121" t="s">
        <v>849</v>
      </c>
      <c r="C211" s="121" t="s">
        <v>850</v>
      </c>
    </row>
    <row r="212" spans="1:3" x14ac:dyDescent="0.25">
      <c r="A212" s="121" t="s">
        <v>851</v>
      </c>
      <c r="B212" s="121" t="s">
        <v>852</v>
      </c>
      <c r="C212" s="121" t="s">
        <v>853</v>
      </c>
    </row>
    <row r="213" spans="1:3" x14ac:dyDescent="0.25">
      <c r="A213" s="121" t="s">
        <v>854</v>
      </c>
      <c r="B213" s="121" t="s">
        <v>855</v>
      </c>
      <c r="C213" s="121" t="s">
        <v>856</v>
      </c>
    </row>
    <row r="214" spans="1:3" x14ac:dyDescent="0.25">
      <c r="A214" s="121" t="s">
        <v>857</v>
      </c>
      <c r="B214" s="121" t="s">
        <v>858</v>
      </c>
      <c r="C214" s="121" t="s">
        <v>859</v>
      </c>
    </row>
    <row r="215" spans="1:3" x14ac:dyDescent="0.25">
      <c r="A215" s="121" t="s">
        <v>860</v>
      </c>
      <c r="B215" s="121" t="s">
        <v>861</v>
      </c>
      <c r="C215" s="121" t="s">
        <v>859</v>
      </c>
    </row>
    <row r="216" spans="1:3" ht="30" x14ac:dyDescent="0.25">
      <c r="A216" s="121" t="s">
        <v>862</v>
      </c>
      <c r="B216" s="121" t="s">
        <v>863</v>
      </c>
      <c r="C216" s="121" t="s">
        <v>864</v>
      </c>
    </row>
    <row r="217" spans="1:3" ht="30" x14ac:dyDescent="0.25">
      <c r="A217" s="121" t="s">
        <v>865</v>
      </c>
      <c r="B217" s="121" t="s">
        <v>866</v>
      </c>
      <c r="C217" s="121" t="s">
        <v>864</v>
      </c>
    </row>
    <row r="218" spans="1:3" ht="30" x14ac:dyDescent="0.25">
      <c r="A218" s="121" t="s">
        <v>867</v>
      </c>
      <c r="B218" s="121" t="s">
        <v>868</v>
      </c>
      <c r="C218" s="121" t="s">
        <v>869</v>
      </c>
    </row>
    <row r="219" spans="1:3" ht="30" x14ac:dyDescent="0.25">
      <c r="A219" s="121" t="s">
        <v>870</v>
      </c>
      <c r="B219" s="121" t="s">
        <v>871</v>
      </c>
      <c r="C219" s="121" t="s">
        <v>872</v>
      </c>
    </row>
    <row r="220" spans="1:3" x14ac:dyDescent="0.25">
      <c r="A220" s="121" t="s">
        <v>873</v>
      </c>
      <c r="B220" s="121" t="s">
        <v>874</v>
      </c>
      <c r="C220" s="121" t="s">
        <v>875</v>
      </c>
    </row>
    <row r="221" spans="1:3" x14ac:dyDescent="0.25">
      <c r="A221" s="121" t="s">
        <v>876</v>
      </c>
      <c r="B221" s="121" t="s">
        <v>877</v>
      </c>
      <c r="C221" s="121" t="s">
        <v>878</v>
      </c>
    </row>
    <row r="222" spans="1:3" x14ac:dyDescent="0.25">
      <c r="A222" s="121" t="s">
        <v>879</v>
      </c>
      <c r="B222" s="121" t="s">
        <v>880</v>
      </c>
      <c r="C222" s="121" t="s">
        <v>881</v>
      </c>
    </row>
    <row r="223" spans="1:3" x14ac:dyDescent="0.25">
      <c r="A223" s="121" t="s">
        <v>882</v>
      </c>
      <c r="B223" s="121" t="s">
        <v>883</v>
      </c>
      <c r="C223" s="121" t="s">
        <v>884</v>
      </c>
    </row>
    <row r="224" spans="1:3" x14ac:dyDescent="0.25">
      <c r="A224" s="121" t="s">
        <v>885</v>
      </c>
      <c r="B224" s="121" t="s">
        <v>886</v>
      </c>
      <c r="C224" s="121" t="s">
        <v>887</v>
      </c>
    </row>
    <row r="225" spans="1:3" x14ac:dyDescent="0.25">
      <c r="A225" s="121" t="s">
        <v>888</v>
      </c>
      <c r="B225" s="121" t="s">
        <v>889</v>
      </c>
      <c r="C225" s="121" t="s">
        <v>890</v>
      </c>
    </row>
    <row r="226" spans="1:3" x14ac:dyDescent="0.25">
      <c r="A226" s="121" t="s">
        <v>891</v>
      </c>
      <c r="B226" s="121" t="s">
        <v>892</v>
      </c>
      <c r="C226" s="121" t="s">
        <v>893</v>
      </c>
    </row>
    <row r="227" spans="1:3" x14ac:dyDescent="0.25">
      <c r="A227" s="121" t="s">
        <v>894</v>
      </c>
      <c r="B227" s="121" t="s">
        <v>895</v>
      </c>
      <c r="C227" s="121" t="s">
        <v>893</v>
      </c>
    </row>
    <row r="228" spans="1:3" x14ac:dyDescent="0.25">
      <c r="A228" s="121" t="s">
        <v>896</v>
      </c>
      <c r="B228" s="121" t="s">
        <v>897</v>
      </c>
      <c r="C228" s="121" t="s">
        <v>898</v>
      </c>
    </row>
    <row r="229" spans="1:3" x14ac:dyDescent="0.25">
      <c r="A229" s="121" t="s">
        <v>899</v>
      </c>
      <c r="B229" s="121" t="s">
        <v>900</v>
      </c>
      <c r="C229" s="121" t="s">
        <v>901</v>
      </c>
    </row>
    <row r="230" spans="1:3" x14ac:dyDescent="0.25">
      <c r="A230" s="121" t="s">
        <v>902</v>
      </c>
      <c r="B230" s="121" t="s">
        <v>903</v>
      </c>
      <c r="C230" s="121" t="s">
        <v>901</v>
      </c>
    </row>
    <row r="231" spans="1:3" x14ac:dyDescent="0.25">
      <c r="A231" s="121" t="s">
        <v>904</v>
      </c>
      <c r="B231" s="121" t="s">
        <v>905</v>
      </c>
      <c r="C231" s="121" t="s">
        <v>906</v>
      </c>
    </row>
    <row r="232" spans="1:3" x14ac:dyDescent="0.25">
      <c r="A232" s="121" t="s">
        <v>907</v>
      </c>
      <c r="B232" s="121" t="s">
        <v>908</v>
      </c>
      <c r="C232" s="121" t="s">
        <v>906</v>
      </c>
    </row>
    <row r="233" spans="1:3" x14ac:dyDescent="0.25">
      <c r="A233" s="121" t="s">
        <v>909</v>
      </c>
      <c r="B233" s="121" t="s">
        <v>910</v>
      </c>
      <c r="C233" s="121" t="s">
        <v>911</v>
      </c>
    </row>
    <row r="234" spans="1:3" x14ac:dyDescent="0.25">
      <c r="A234" s="121" t="s">
        <v>912</v>
      </c>
      <c r="B234" s="121" t="s">
        <v>913</v>
      </c>
      <c r="C234" s="121" t="s">
        <v>914</v>
      </c>
    </row>
    <row r="235" spans="1:3" ht="30" x14ac:dyDescent="0.25">
      <c r="A235" s="121" t="s">
        <v>915</v>
      </c>
      <c r="B235" s="121" t="s">
        <v>916</v>
      </c>
      <c r="C235" s="121" t="s">
        <v>917</v>
      </c>
    </row>
    <row r="236" spans="1:3" x14ac:dyDescent="0.25">
      <c r="A236" s="121" t="s">
        <v>918</v>
      </c>
      <c r="B236" s="121" t="s">
        <v>919</v>
      </c>
      <c r="C236" s="121" t="s">
        <v>920</v>
      </c>
    </row>
    <row r="237" spans="1:3" x14ac:dyDescent="0.25">
      <c r="A237" s="121" t="s">
        <v>921</v>
      </c>
      <c r="B237" s="121" t="s">
        <v>922</v>
      </c>
      <c r="C237" s="121" t="s">
        <v>923</v>
      </c>
    </row>
    <row r="238" spans="1:3" x14ac:dyDescent="0.25">
      <c r="A238" s="121" t="s">
        <v>924</v>
      </c>
      <c r="B238" s="121" t="s">
        <v>925</v>
      </c>
      <c r="C238" s="121" t="s">
        <v>926</v>
      </c>
    </row>
    <row r="239" spans="1:3" x14ac:dyDescent="0.25">
      <c r="A239" s="121" t="s">
        <v>927</v>
      </c>
      <c r="B239" s="121" t="s">
        <v>928</v>
      </c>
      <c r="C239" s="121" t="s">
        <v>929</v>
      </c>
    </row>
    <row r="240" spans="1:3" x14ac:dyDescent="0.25">
      <c r="A240" s="121" t="s">
        <v>930</v>
      </c>
      <c r="B240" s="121" t="s">
        <v>931</v>
      </c>
      <c r="C240" s="121" t="s">
        <v>932</v>
      </c>
    </row>
    <row r="241" spans="1:3" x14ac:dyDescent="0.25">
      <c r="A241" s="121" t="s">
        <v>933</v>
      </c>
      <c r="B241" s="121" t="s">
        <v>934</v>
      </c>
      <c r="C241" s="121" t="s">
        <v>935</v>
      </c>
    </row>
    <row r="242" spans="1:3" x14ac:dyDescent="0.25">
      <c r="A242" s="121" t="s">
        <v>936</v>
      </c>
      <c r="B242" s="121" t="s">
        <v>937</v>
      </c>
      <c r="C242" s="121" t="s">
        <v>938</v>
      </c>
    </row>
    <row r="243" spans="1:3" x14ac:dyDescent="0.25">
      <c r="A243" s="121" t="s">
        <v>939</v>
      </c>
      <c r="B243" s="121" t="s">
        <v>940</v>
      </c>
      <c r="C243" s="121" t="s">
        <v>941</v>
      </c>
    </row>
    <row r="244" spans="1:3" x14ac:dyDescent="0.25">
      <c r="A244" s="121" t="s">
        <v>942</v>
      </c>
      <c r="B244" s="121" t="s">
        <v>943</v>
      </c>
      <c r="C244" s="121" t="s">
        <v>944</v>
      </c>
    </row>
    <row r="245" spans="1:3" x14ac:dyDescent="0.25">
      <c r="A245" s="121" t="s">
        <v>945</v>
      </c>
      <c r="B245" s="121" t="s">
        <v>946</v>
      </c>
      <c r="C245" s="121" t="s">
        <v>947</v>
      </c>
    </row>
    <row r="246" spans="1:3" x14ac:dyDescent="0.25">
      <c r="A246" s="121" t="s">
        <v>948</v>
      </c>
      <c r="B246" s="121" t="s">
        <v>949</v>
      </c>
      <c r="C246" s="121" t="s">
        <v>950</v>
      </c>
    </row>
    <row r="247" spans="1:3" x14ac:dyDescent="0.25">
      <c r="A247" s="121" t="s">
        <v>951</v>
      </c>
      <c r="B247" s="121" t="s">
        <v>952</v>
      </c>
      <c r="C247" s="121" t="s">
        <v>953</v>
      </c>
    </row>
    <row r="248" spans="1:3" x14ac:dyDescent="0.25">
      <c r="A248" s="121" t="s">
        <v>954</v>
      </c>
      <c r="B248" s="121" t="s">
        <v>955</v>
      </c>
      <c r="C248" s="121" t="s">
        <v>956</v>
      </c>
    </row>
    <row r="249" spans="1:3" x14ac:dyDescent="0.25">
      <c r="A249" s="121" t="s">
        <v>957</v>
      </c>
      <c r="B249" s="121" t="s">
        <v>958</v>
      </c>
      <c r="C249" s="121" t="s">
        <v>959</v>
      </c>
    </row>
    <row r="250" spans="1:3" x14ac:dyDescent="0.25">
      <c r="A250" s="121" t="s">
        <v>960</v>
      </c>
      <c r="B250" s="121" t="s">
        <v>961</v>
      </c>
      <c r="C250" s="121" t="s">
        <v>959</v>
      </c>
    </row>
    <row r="251" spans="1:3" x14ac:dyDescent="0.25">
      <c r="A251" s="121" t="s">
        <v>962</v>
      </c>
      <c r="B251" s="121" t="s">
        <v>963</v>
      </c>
      <c r="C251" s="121" t="s">
        <v>964</v>
      </c>
    </row>
    <row r="252" spans="1:3" x14ac:dyDescent="0.25">
      <c r="A252" s="121" t="s">
        <v>965</v>
      </c>
      <c r="B252" s="121" t="s">
        <v>966</v>
      </c>
      <c r="C252" s="121" t="s">
        <v>967</v>
      </c>
    </row>
    <row r="253" spans="1:3" ht="30" x14ac:dyDescent="0.25">
      <c r="A253" s="121" t="s">
        <v>968</v>
      </c>
      <c r="B253" s="121" t="s">
        <v>969</v>
      </c>
      <c r="C253" s="121" t="s">
        <v>970</v>
      </c>
    </row>
    <row r="254" spans="1:3" x14ac:dyDescent="0.25">
      <c r="A254" s="121" t="s">
        <v>971</v>
      </c>
      <c r="B254" s="121" t="s">
        <v>972</v>
      </c>
      <c r="C254" s="121" t="s">
        <v>973</v>
      </c>
    </row>
    <row r="255" spans="1:3" x14ac:dyDescent="0.25">
      <c r="A255" s="121" t="s">
        <v>974</v>
      </c>
      <c r="B255" s="121" t="s">
        <v>975</v>
      </c>
      <c r="C255" s="121" t="s">
        <v>976</v>
      </c>
    </row>
    <row r="256" spans="1:3" x14ac:dyDescent="0.25">
      <c r="A256" s="121" t="s">
        <v>977</v>
      </c>
      <c r="B256" s="121" t="s">
        <v>978</v>
      </c>
      <c r="C256" s="121" t="s">
        <v>979</v>
      </c>
    </row>
    <row r="257" spans="1:3" x14ac:dyDescent="0.25">
      <c r="A257" s="121" t="s">
        <v>980</v>
      </c>
      <c r="B257" s="121" t="s">
        <v>981</v>
      </c>
      <c r="C257" s="121" t="s">
        <v>982</v>
      </c>
    </row>
    <row r="258" spans="1:3" x14ac:dyDescent="0.25">
      <c r="A258" s="121" t="s">
        <v>983</v>
      </c>
      <c r="B258" s="121" t="s">
        <v>984</v>
      </c>
      <c r="C258" s="121" t="s">
        <v>985</v>
      </c>
    </row>
    <row r="259" spans="1:3" x14ac:dyDescent="0.25">
      <c r="A259" s="121" t="s">
        <v>986</v>
      </c>
      <c r="B259" s="121" t="s">
        <v>987</v>
      </c>
      <c r="C259" s="121" t="s">
        <v>973</v>
      </c>
    </row>
    <row r="260" spans="1:3" x14ac:dyDescent="0.25">
      <c r="A260" s="121" t="s">
        <v>988</v>
      </c>
      <c r="B260" s="121" t="s">
        <v>989</v>
      </c>
      <c r="C260" s="121" t="s">
        <v>990</v>
      </c>
    </row>
    <row r="261" spans="1:3" x14ac:dyDescent="0.25">
      <c r="A261" s="121" t="s">
        <v>991</v>
      </c>
      <c r="B261" s="121" t="s">
        <v>992</v>
      </c>
      <c r="C261" s="121" t="s">
        <v>993</v>
      </c>
    </row>
    <row r="262" spans="1:3" x14ac:dyDescent="0.25">
      <c r="A262" s="121" t="s">
        <v>994</v>
      </c>
      <c r="B262" s="121" t="s">
        <v>995</v>
      </c>
      <c r="C262" s="121" t="s">
        <v>996</v>
      </c>
    </row>
    <row r="263" spans="1:3" x14ac:dyDescent="0.25">
      <c r="A263" s="121" t="s">
        <v>997</v>
      </c>
      <c r="B263" s="121" t="s">
        <v>998</v>
      </c>
      <c r="C263" s="121" t="s">
        <v>999</v>
      </c>
    </row>
    <row r="264" spans="1:3" x14ac:dyDescent="0.25">
      <c r="A264" s="121" t="s">
        <v>1000</v>
      </c>
      <c r="B264" s="121" t="s">
        <v>1001</v>
      </c>
      <c r="C264" s="121" t="s">
        <v>1002</v>
      </c>
    </row>
    <row r="265" spans="1:3" x14ac:dyDescent="0.25">
      <c r="A265" s="121" t="s">
        <v>1003</v>
      </c>
      <c r="B265" s="121" t="s">
        <v>1004</v>
      </c>
      <c r="C265" s="121" t="s">
        <v>1005</v>
      </c>
    </row>
    <row r="266" spans="1:3" x14ac:dyDescent="0.25">
      <c r="A266" s="121" t="s">
        <v>1006</v>
      </c>
      <c r="B266" s="121" t="s">
        <v>1007</v>
      </c>
      <c r="C266" s="121" t="s">
        <v>1008</v>
      </c>
    </row>
    <row r="267" spans="1:3" x14ac:dyDescent="0.25">
      <c r="A267" s="121" t="s">
        <v>1009</v>
      </c>
      <c r="B267" s="121" t="s">
        <v>1010</v>
      </c>
      <c r="C267" s="121" t="s">
        <v>1011</v>
      </c>
    </row>
    <row r="268" spans="1:3" x14ac:dyDescent="0.25">
      <c r="A268" s="121" t="s">
        <v>1012</v>
      </c>
      <c r="B268" s="121" t="s">
        <v>1013</v>
      </c>
      <c r="C268" s="121" t="s">
        <v>1014</v>
      </c>
    </row>
    <row r="269" spans="1:3" x14ac:dyDescent="0.25">
      <c r="A269" s="121" t="s">
        <v>1015</v>
      </c>
      <c r="B269" s="121" t="s">
        <v>1016</v>
      </c>
      <c r="C269" s="121" t="s">
        <v>1017</v>
      </c>
    </row>
    <row r="270" spans="1:3" x14ac:dyDescent="0.25">
      <c r="A270" s="121" t="s">
        <v>1018</v>
      </c>
      <c r="B270" s="121" t="s">
        <v>1019</v>
      </c>
      <c r="C270" s="121" t="s">
        <v>1020</v>
      </c>
    </row>
    <row r="271" spans="1:3" x14ac:dyDescent="0.25">
      <c r="A271" s="121" t="s">
        <v>1021</v>
      </c>
      <c r="B271" s="121" t="s">
        <v>1022</v>
      </c>
      <c r="C271" s="121" t="s">
        <v>1020</v>
      </c>
    </row>
    <row r="272" spans="1:3" ht="30" x14ac:dyDescent="0.25">
      <c r="A272" s="121" t="s">
        <v>1023</v>
      </c>
      <c r="B272" s="121" t="s">
        <v>1024</v>
      </c>
      <c r="C272" s="121" t="s">
        <v>1025</v>
      </c>
    </row>
    <row r="273" spans="1:3" x14ac:dyDescent="0.25">
      <c r="A273" s="121" t="s">
        <v>1026</v>
      </c>
      <c r="B273" s="121" t="s">
        <v>1027</v>
      </c>
      <c r="C273" s="121" t="s">
        <v>1028</v>
      </c>
    </row>
    <row r="274" spans="1:3" x14ac:dyDescent="0.25">
      <c r="A274" s="121" t="s">
        <v>1029</v>
      </c>
      <c r="B274" s="121" t="s">
        <v>1030</v>
      </c>
      <c r="C274" s="121" t="s">
        <v>1031</v>
      </c>
    </row>
    <row r="275" spans="1:3" x14ac:dyDescent="0.25">
      <c r="A275" s="121" t="s">
        <v>1032</v>
      </c>
      <c r="B275" s="121" t="s">
        <v>1033</v>
      </c>
      <c r="C275" s="121" t="s">
        <v>1034</v>
      </c>
    </row>
    <row r="276" spans="1:3" x14ac:dyDescent="0.25">
      <c r="A276" s="121" t="s">
        <v>1035</v>
      </c>
      <c r="B276" s="121" t="s">
        <v>1036</v>
      </c>
      <c r="C276" s="121" t="s">
        <v>1037</v>
      </c>
    </row>
    <row r="277" spans="1:3" x14ac:dyDescent="0.25">
      <c r="A277" s="121" t="s">
        <v>1038</v>
      </c>
      <c r="B277" s="121" t="s">
        <v>1039</v>
      </c>
      <c r="C277" s="121" t="s">
        <v>1037</v>
      </c>
    </row>
    <row r="278" spans="1:3" x14ac:dyDescent="0.25">
      <c r="A278" s="121" t="s">
        <v>1040</v>
      </c>
      <c r="B278" s="121" t="s">
        <v>1041</v>
      </c>
      <c r="C278" s="121" t="s">
        <v>1042</v>
      </c>
    </row>
    <row r="279" spans="1:3" x14ac:dyDescent="0.25">
      <c r="A279" s="121" t="s">
        <v>1043</v>
      </c>
      <c r="B279" s="121" t="s">
        <v>1044</v>
      </c>
      <c r="C279" s="121" t="s">
        <v>1042</v>
      </c>
    </row>
    <row r="280" spans="1:3" x14ac:dyDescent="0.25">
      <c r="A280" s="121" t="s">
        <v>1045</v>
      </c>
      <c r="B280" s="121" t="s">
        <v>1046</v>
      </c>
      <c r="C280" s="121" t="s">
        <v>1047</v>
      </c>
    </row>
    <row r="281" spans="1:3" x14ac:dyDescent="0.25">
      <c r="A281" s="121" t="s">
        <v>1048</v>
      </c>
      <c r="B281" s="121" t="s">
        <v>1049</v>
      </c>
      <c r="C281" s="121" t="s">
        <v>1050</v>
      </c>
    </row>
    <row r="282" spans="1:3" x14ac:dyDescent="0.25">
      <c r="A282" s="121" t="s">
        <v>1051</v>
      </c>
      <c r="B282" s="121" t="s">
        <v>1052</v>
      </c>
      <c r="C282" s="121" t="s">
        <v>1053</v>
      </c>
    </row>
    <row r="283" spans="1:3" x14ac:dyDescent="0.25">
      <c r="A283" s="121" t="s">
        <v>1054</v>
      </c>
      <c r="B283" s="121" t="s">
        <v>1055</v>
      </c>
      <c r="C283" s="121" t="s">
        <v>1056</v>
      </c>
    </row>
    <row r="284" spans="1:3" x14ac:dyDescent="0.25">
      <c r="A284" s="121" t="s">
        <v>1057</v>
      </c>
      <c r="B284" s="121" t="s">
        <v>1058</v>
      </c>
      <c r="C284" s="121" t="s">
        <v>1059</v>
      </c>
    </row>
    <row r="285" spans="1:3" x14ac:dyDescent="0.25">
      <c r="A285" s="121" t="s">
        <v>1060</v>
      </c>
      <c r="B285" s="121" t="s">
        <v>1061</v>
      </c>
      <c r="C285" s="121" t="s">
        <v>1062</v>
      </c>
    </row>
    <row r="286" spans="1:3" x14ac:dyDescent="0.25">
      <c r="A286" s="121" t="s">
        <v>1063</v>
      </c>
      <c r="B286" s="121" t="s">
        <v>1064</v>
      </c>
      <c r="C286" s="121" t="s">
        <v>1065</v>
      </c>
    </row>
    <row r="287" spans="1:3" x14ac:dyDescent="0.25">
      <c r="A287" s="121" t="s">
        <v>1066</v>
      </c>
      <c r="B287" s="121" t="s">
        <v>1067</v>
      </c>
      <c r="C287" s="121" t="s">
        <v>1068</v>
      </c>
    </row>
    <row r="288" spans="1:3" x14ac:dyDescent="0.25">
      <c r="A288" s="121" t="s">
        <v>1069</v>
      </c>
      <c r="B288" s="121" t="s">
        <v>1070</v>
      </c>
      <c r="C288" s="121" t="s">
        <v>1071</v>
      </c>
    </row>
    <row r="289" spans="1:3" x14ac:dyDescent="0.25">
      <c r="A289" s="121" t="s">
        <v>1072</v>
      </c>
      <c r="B289" s="121" t="s">
        <v>1073</v>
      </c>
      <c r="C289" s="121" t="s">
        <v>1074</v>
      </c>
    </row>
    <row r="290" spans="1:3" x14ac:dyDescent="0.25">
      <c r="A290" s="121" t="s">
        <v>1075</v>
      </c>
      <c r="B290" s="121" t="s">
        <v>1076</v>
      </c>
      <c r="C290" s="121" t="s">
        <v>1077</v>
      </c>
    </row>
    <row r="291" spans="1:3" x14ac:dyDescent="0.25">
      <c r="A291" s="121" t="s">
        <v>1078</v>
      </c>
      <c r="B291" s="121" t="s">
        <v>1079</v>
      </c>
      <c r="C291" s="121" t="s">
        <v>1080</v>
      </c>
    </row>
    <row r="292" spans="1:3" x14ac:dyDescent="0.25">
      <c r="A292" s="121" t="s">
        <v>1081</v>
      </c>
      <c r="B292" s="121" t="s">
        <v>1082</v>
      </c>
      <c r="C292" s="121" t="s">
        <v>1083</v>
      </c>
    </row>
    <row r="293" spans="1:3" x14ac:dyDescent="0.25">
      <c r="A293" s="121" t="s">
        <v>1084</v>
      </c>
      <c r="B293" s="121" t="s">
        <v>1085</v>
      </c>
      <c r="C293" s="121" t="s">
        <v>1086</v>
      </c>
    </row>
    <row r="294" spans="1:3" x14ac:dyDescent="0.25">
      <c r="A294" s="121" t="s">
        <v>1087</v>
      </c>
      <c r="B294" s="121" t="s">
        <v>1088</v>
      </c>
      <c r="C294" s="121" t="s">
        <v>1089</v>
      </c>
    </row>
    <row r="295" spans="1:3" x14ac:dyDescent="0.25">
      <c r="A295" s="121" t="s">
        <v>1090</v>
      </c>
      <c r="B295" s="121" t="s">
        <v>1091</v>
      </c>
      <c r="C295" s="121" t="s">
        <v>1092</v>
      </c>
    </row>
    <row r="296" spans="1:3" x14ac:dyDescent="0.25">
      <c r="A296" s="121" t="s">
        <v>1093</v>
      </c>
      <c r="B296" s="121" t="s">
        <v>1094</v>
      </c>
      <c r="C296" s="121" t="s">
        <v>1095</v>
      </c>
    </row>
    <row r="297" spans="1:3" x14ac:dyDescent="0.25">
      <c r="A297" s="121" t="s">
        <v>1096</v>
      </c>
      <c r="B297" s="121" t="s">
        <v>1097</v>
      </c>
      <c r="C297" s="121" t="s">
        <v>1098</v>
      </c>
    </row>
    <row r="298" spans="1:3" x14ac:dyDescent="0.25">
      <c r="A298" s="121" t="s">
        <v>1099</v>
      </c>
      <c r="B298" s="121" t="s">
        <v>1100</v>
      </c>
      <c r="C298" s="121" t="s">
        <v>1101</v>
      </c>
    </row>
    <row r="299" spans="1:3" x14ac:dyDescent="0.25">
      <c r="A299" s="121" t="s">
        <v>1102</v>
      </c>
      <c r="B299" s="121" t="s">
        <v>1103</v>
      </c>
      <c r="C299" s="121" t="s">
        <v>1104</v>
      </c>
    </row>
    <row r="300" spans="1:3" x14ac:dyDescent="0.25">
      <c r="A300" s="121" t="s">
        <v>1105</v>
      </c>
      <c r="B300" s="121" t="s">
        <v>1106</v>
      </c>
      <c r="C300" s="121" t="s">
        <v>1107</v>
      </c>
    </row>
    <row r="301" spans="1:3" x14ac:dyDescent="0.25">
      <c r="A301" s="121" t="s">
        <v>1108</v>
      </c>
      <c r="B301" s="121" t="s">
        <v>1109</v>
      </c>
      <c r="C301" s="121" t="s">
        <v>1110</v>
      </c>
    </row>
    <row r="302" spans="1:3" x14ac:dyDescent="0.25">
      <c r="A302" s="121" t="s">
        <v>1111</v>
      </c>
      <c r="B302" s="121" t="s">
        <v>1112</v>
      </c>
      <c r="C302" s="121" t="s">
        <v>1113</v>
      </c>
    </row>
    <row r="303" spans="1:3" x14ac:dyDescent="0.25">
      <c r="A303" s="121" t="s">
        <v>1114</v>
      </c>
      <c r="B303" s="121" t="s">
        <v>1115</v>
      </c>
      <c r="C303" s="121" t="s">
        <v>1116</v>
      </c>
    </row>
    <row r="304" spans="1:3" ht="30" x14ac:dyDescent="0.25">
      <c r="A304" s="121" t="s">
        <v>1117</v>
      </c>
      <c r="B304" s="121" t="s">
        <v>1118</v>
      </c>
      <c r="C304" s="121" t="s">
        <v>1119</v>
      </c>
    </row>
    <row r="305" spans="1:3" ht="30" x14ac:dyDescent="0.25">
      <c r="A305" s="121" t="s">
        <v>1120</v>
      </c>
      <c r="B305" s="121" t="s">
        <v>1121</v>
      </c>
      <c r="C305" s="121" t="s">
        <v>1119</v>
      </c>
    </row>
    <row r="306" spans="1:3" x14ac:dyDescent="0.25">
      <c r="A306" s="121" t="s">
        <v>1122</v>
      </c>
      <c r="B306" s="121" t="s">
        <v>1123</v>
      </c>
      <c r="C306" s="121" t="s">
        <v>1124</v>
      </c>
    </row>
    <row r="307" spans="1:3" x14ac:dyDescent="0.25">
      <c r="A307" s="121" t="s">
        <v>1125</v>
      </c>
      <c r="B307" s="121" t="s">
        <v>1126</v>
      </c>
      <c r="C307" s="121" t="s">
        <v>1124</v>
      </c>
    </row>
    <row r="308" spans="1:3" x14ac:dyDescent="0.25">
      <c r="A308" s="121" t="s">
        <v>1127</v>
      </c>
      <c r="B308" s="121" t="s">
        <v>1128</v>
      </c>
      <c r="C308" s="121" t="s">
        <v>1129</v>
      </c>
    </row>
    <row r="309" spans="1:3" x14ac:dyDescent="0.25">
      <c r="A309" s="121" t="s">
        <v>1130</v>
      </c>
      <c r="B309" s="121" t="s">
        <v>1131</v>
      </c>
      <c r="C309" s="121" t="s">
        <v>1129</v>
      </c>
    </row>
    <row r="310" spans="1:3" ht="30" x14ac:dyDescent="0.25">
      <c r="A310" s="121" t="s">
        <v>1132</v>
      </c>
      <c r="B310" s="121" t="s">
        <v>1133</v>
      </c>
      <c r="C310" s="121" t="s">
        <v>1134</v>
      </c>
    </row>
    <row r="311" spans="1:3" x14ac:dyDescent="0.25">
      <c r="A311" s="121" t="s">
        <v>1135</v>
      </c>
      <c r="B311" s="121" t="s">
        <v>1136</v>
      </c>
      <c r="C311" s="121" t="s">
        <v>1137</v>
      </c>
    </row>
    <row r="312" spans="1:3" x14ac:dyDescent="0.25">
      <c r="A312" s="121" t="s">
        <v>1138</v>
      </c>
      <c r="B312" s="121" t="s">
        <v>1139</v>
      </c>
      <c r="C312" s="121" t="s">
        <v>1140</v>
      </c>
    </row>
    <row r="313" spans="1:3" ht="30" x14ac:dyDescent="0.25">
      <c r="A313" s="121" t="s">
        <v>1141</v>
      </c>
      <c r="B313" s="121" t="s">
        <v>1142</v>
      </c>
      <c r="C313" s="121" t="s">
        <v>1143</v>
      </c>
    </row>
    <row r="314" spans="1:3" x14ac:dyDescent="0.25">
      <c r="A314" s="121" t="s">
        <v>1144</v>
      </c>
      <c r="B314" s="121" t="s">
        <v>1145</v>
      </c>
      <c r="C314" s="121" t="s">
        <v>1146</v>
      </c>
    </row>
    <row r="315" spans="1:3" x14ac:dyDescent="0.25">
      <c r="A315" s="121" t="s">
        <v>1147</v>
      </c>
      <c r="B315" s="121" t="s">
        <v>1148</v>
      </c>
      <c r="C315" s="121" t="s">
        <v>1149</v>
      </c>
    </row>
    <row r="316" spans="1:3" x14ac:dyDescent="0.25">
      <c r="A316" s="121" t="s">
        <v>1150</v>
      </c>
      <c r="B316" s="121" t="s">
        <v>1151</v>
      </c>
      <c r="C316" s="121" t="s">
        <v>1152</v>
      </c>
    </row>
    <row r="317" spans="1:3" x14ac:dyDescent="0.25">
      <c r="A317" s="121" t="s">
        <v>1153</v>
      </c>
      <c r="B317" s="121" t="s">
        <v>1154</v>
      </c>
      <c r="C317" s="121" t="s">
        <v>1155</v>
      </c>
    </row>
    <row r="318" spans="1:3" x14ac:dyDescent="0.25">
      <c r="A318" s="121" t="s">
        <v>1156</v>
      </c>
      <c r="B318" s="121" t="s">
        <v>1157</v>
      </c>
      <c r="C318" s="121" t="s">
        <v>1158</v>
      </c>
    </row>
    <row r="319" spans="1:3" x14ac:dyDescent="0.25">
      <c r="A319" s="121" t="s">
        <v>1159</v>
      </c>
      <c r="B319" s="121" t="s">
        <v>1160</v>
      </c>
      <c r="C319" s="121" t="s">
        <v>1161</v>
      </c>
    </row>
    <row r="320" spans="1:3" x14ac:dyDescent="0.25">
      <c r="A320" s="121" t="s">
        <v>1162</v>
      </c>
      <c r="B320" s="121" t="s">
        <v>1163</v>
      </c>
      <c r="C320" s="121" t="s">
        <v>1164</v>
      </c>
    </row>
    <row r="321" spans="1:3" x14ac:dyDescent="0.25">
      <c r="A321" s="121" t="s">
        <v>1165</v>
      </c>
      <c r="B321" s="121" t="s">
        <v>1166</v>
      </c>
      <c r="C321" s="121" t="s">
        <v>1167</v>
      </c>
    </row>
    <row r="322" spans="1:3" x14ac:dyDescent="0.25">
      <c r="A322" s="121" t="s">
        <v>1168</v>
      </c>
      <c r="B322" s="121" t="s">
        <v>1169</v>
      </c>
      <c r="C322" s="121" t="s">
        <v>1170</v>
      </c>
    </row>
    <row r="323" spans="1:3" x14ac:dyDescent="0.25">
      <c r="A323" s="121" t="s">
        <v>1171</v>
      </c>
      <c r="B323" s="121" t="s">
        <v>1172</v>
      </c>
      <c r="C323" s="121" t="s">
        <v>1173</v>
      </c>
    </row>
    <row r="324" spans="1:3" ht="30" x14ac:dyDescent="0.25">
      <c r="A324" s="121" t="s">
        <v>1174</v>
      </c>
      <c r="B324" s="121" t="s">
        <v>1175</v>
      </c>
      <c r="C324" s="121" t="s">
        <v>1176</v>
      </c>
    </row>
    <row r="325" spans="1:3" x14ac:dyDescent="0.25">
      <c r="A325" s="121" t="s">
        <v>1177</v>
      </c>
      <c r="B325" s="121" t="s">
        <v>1178</v>
      </c>
      <c r="C325" s="121" t="s">
        <v>1179</v>
      </c>
    </row>
    <row r="326" spans="1:3" x14ac:dyDescent="0.25">
      <c r="A326" s="121" t="s">
        <v>1180</v>
      </c>
      <c r="B326" s="121" t="s">
        <v>1181</v>
      </c>
      <c r="C326" s="121" t="s">
        <v>1182</v>
      </c>
    </row>
    <row r="327" spans="1:3" x14ac:dyDescent="0.25">
      <c r="A327" s="121" t="s">
        <v>1183</v>
      </c>
      <c r="B327" s="121" t="s">
        <v>1184</v>
      </c>
      <c r="C327" s="121" t="s">
        <v>1185</v>
      </c>
    </row>
    <row r="328" spans="1:3" x14ac:dyDescent="0.25">
      <c r="A328" s="121" t="s">
        <v>1186</v>
      </c>
      <c r="B328" s="121" t="s">
        <v>1187</v>
      </c>
      <c r="C328" s="121" t="s">
        <v>1185</v>
      </c>
    </row>
    <row r="329" spans="1:3" x14ac:dyDescent="0.25">
      <c r="A329" s="121" t="s">
        <v>1188</v>
      </c>
      <c r="B329" s="121" t="s">
        <v>1189</v>
      </c>
      <c r="C329" s="121" t="s">
        <v>1190</v>
      </c>
    </row>
    <row r="330" spans="1:3" x14ac:dyDescent="0.25">
      <c r="A330" s="121" t="s">
        <v>1191</v>
      </c>
      <c r="B330" s="121" t="s">
        <v>1192</v>
      </c>
      <c r="C330" s="121" t="s">
        <v>1190</v>
      </c>
    </row>
    <row r="331" spans="1:3" x14ac:dyDescent="0.25">
      <c r="A331" s="121" t="s">
        <v>1193</v>
      </c>
      <c r="B331" s="121" t="s">
        <v>1194</v>
      </c>
      <c r="C331" s="121" t="s">
        <v>1195</v>
      </c>
    </row>
    <row r="332" spans="1:3" x14ac:dyDescent="0.25">
      <c r="A332" s="121" t="s">
        <v>1196</v>
      </c>
      <c r="B332" s="121" t="s">
        <v>1197</v>
      </c>
      <c r="C332" s="121" t="s">
        <v>1195</v>
      </c>
    </row>
    <row r="333" spans="1:3" ht="30" x14ac:dyDescent="0.25">
      <c r="A333" s="121" t="s">
        <v>1198</v>
      </c>
      <c r="B333" s="121" t="s">
        <v>1199</v>
      </c>
      <c r="C333" s="121" t="s">
        <v>1200</v>
      </c>
    </row>
    <row r="334" spans="1:3" ht="30" x14ac:dyDescent="0.25">
      <c r="A334" s="121" t="s">
        <v>1201</v>
      </c>
      <c r="B334" s="121" t="s">
        <v>1202</v>
      </c>
      <c r="C334" s="121" t="s">
        <v>1203</v>
      </c>
    </row>
    <row r="335" spans="1:3" x14ac:dyDescent="0.25">
      <c r="A335" s="121" t="s">
        <v>1204</v>
      </c>
      <c r="B335" s="121" t="s">
        <v>1205</v>
      </c>
      <c r="C335" s="121" t="s">
        <v>1206</v>
      </c>
    </row>
    <row r="336" spans="1:3" x14ac:dyDescent="0.25">
      <c r="A336" s="121" t="s">
        <v>1207</v>
      </c>
      <c r="B336" s="121" t="s">
        <v>1208</v>
      </c>
      <c r="C336" s="121" t="s">
        <v>1209</v>
      </c>
    </row>
    <row r="337" spans="1:3" x14ac:dyDescent="0.25">
      <c r="A337" s="121" t="s">
        <v>1210</v>
      </c>
      <c r="B337" s="121" t="s">
        <v>1211</v>
      </c>
      <c r="C337" s="121" t="s">
        <v>1209</v>
      </c>
    </row>
    <row r="338" spans="1:3" x14ac:dyDescent="0.25">
      <c r="A338" s="121" t="s">
        <v>1212</v>
      </c>
      <c r="B338" s="121" t="s">
        <v>1213</v>
      </c>
      <c r="C338" s="121" t="s">
        <v>1214</v>
      </c>
    </row>
    <row r="339" spans="1:3" x14ac:dyDescent="0.25">
      <c r="A339" s="121" t="s">
        <v>1215</v>
      </c>
      <c r="B339" s="121" t="s">
        <v>1216</v>
      </c>
      <c r="C339" s="121" t="s">
        <v>1214</v>
      </c>
    </row>
    <row r="340" spans="1:3" x14ac:dyDescent="0.25">
      <c r="A340" s="121" t="s">
        <v>1217</v>
      </c>
      <c r="B340" s="121" t="s">
        <v>1218</v>
      </c>
      <c r="C340" s="121" t="s">
        <v>1219</v>
      </c>
    </row>
    <row r="341" spans="1:3" x14ac:dyDescent="0.25">
      <c r="A341" s="121" t="s">
        <v>1220</v>
      </c>
      <c r="B341" s="121" t="s">
        <v>1221</v>
      </c>
      <c r="C341" s="121" t="s">
        <v>1219</v>
      </c>
    </row>
    <row r="342" spans="1:3" x14ac:dyDescent="0.25">
      <c r="A342" s="121" t="s">
        <v>1222</v>
      </c>
      <c r="B342" s="121" t="s">
        <v>1223</v>
      </c>
      <c r="C342" s="121" t="s">
        <v>1224</v>
      </c>
    </row>
    <row r="343" spans="1:3" ht="30" x14ac:dyDescent="0.25">
      <c r="A343" s="121" t="s">
        <v>1225</v>
      </c>
      <c r="B343" s="121" t="s">
        <v>1226</v>
      </c>
      <c r="C343" s="121" t="s">
        <v>1227</v>
      </c>
    </row>
    <row r="344" spans="1:3" x14ac:dyDescent="0.25">
      <c r="A344" s="121" t="s">
        <v>1228</v>
      </c>
      <c r="B344" s="121" t="s">
        <v>1229</v>
      </c>
      <c r="C344" s="121" t="s">
        <v>1230</v>
      </c>
    </row>
    <row r="345" spans="1:3" x14ac:dyDescent="0.25">
      <c r="A345" s="121" t="s">
        <v>1231</v>
      </c>
      <c r="B345" s="121" t="s">
        <v>1232</v>
      </c>
      <c r="C345" s="121" t="s">
        <v>1233</v>
      </c>
    </row>
    <row r="346" spans="1:3" x14ac:dyDescent="0.25">
      <c r="A346" s="121" t="s">
        <v>1234</v>
      </c>
      <c r="B346" s="121" t="s">
        <v>1235</v>
      </c>
      <c r="C346" s="121" t="s">
        <v>1236</v>
      </c>
    </row>
    <row r="347" spans="1:3" x14ac:dyDescent="0.25">
      <c r="A347" s="121" t="s">
        <v>1237</v>
      </c>
      <c r="B347" s="121" t="s">
        <v>1238</v>
      </c>
      <c r="C347" s="121" t="s">
        <v>1236</v>
      </c>
    </row>
    <row r="348" spans="1:3" x14ac:dyDescent="0.25">
      <c r="A348" s="121" t="s">
        <v>1239</v>
      </c>
      <c r="B348" s="121" t="s">
        <v>1240</v>
      </c>
      <c r="C348" s="121" t="s">
        <v>1241</v>
      </c>
    </row>
    <row r="349" spans="1:3" x14ac:dyDescent="0.25">
      <c r="A349" s="121" t="s">
        <v>1242</v>
      </c>
      <c r="B349" s="121" t="s">
        <v>1243</v>
      </c>
      <c r="C349" s="121" t="s">
        <v>1244</v>
      </c>
    </row>
    <row r="350" spans="1:3" x14ac:dyDescent="0.25">
      <c r="A350" s="121" t="s">
        <v>1245</v>
      </c>
      <c r="B350" s="121" t="s">
        <v>1246</v>
      </c>
      <c r="C350" s="121" t="s">
        <v>1247</v>
      </c>
    </row>
    <row r="351" spans="1:3" x14ac:dyDescent="0.25">
      <c r="A351" s="121" t="s">
        <v>1248</v>
      </c>
      <c r="B351" s="121" t="s">
        <v>1249</v>
      </c>
      <c r="C351" s="121" t="s">
        <v>1250</v>
      </c>
    </row>
    <row r="352" spans="1:3" x14ac:dyDescent="0.25">
      <c r="A352" s="121" t="s">
        <v>1251</v>
      </c>
      <c r="B352" s="121" t="s">
        <v>1252</v>
      </c>
      <c r="C352" s="121" t="s">
        <v>1253</v>
      </c>
    </row>
    <row r="353" spans="1:3" x14ac:dyDescent="0.25">
      <c r="A353" s="121" t="s">
        <v>1254</v>
      </c>
      <c r="B353" s="121" t="s">
        <v>1255</v>
      </c>
      <c r="C353" s="121" t="s">
        <v>1253</v>
      </c>
    </row>
    <row r="354" spans="1:3" x14ac:dyDescent="0.25">
      <c r="A354" s="121" t="s">
        <v>1256</v>
      </c>
      <c r="B354" s="121" t="s">
        <v>1257</v>
      </c>
      <c r="C354" s="121" t="s">
        <v>1258</v>
      </c>
    </row>
    <row r="355" spans="1:3" x14ac:dyDescent="0.25">
      <c r="A355" s="121" t="s">
        <v>1259</v>
      </c>
      <c r="B355" s="121" t="s">
        <v>1260</v>
      </c>
      <c r="C355" s="121" t="s">
        <v>1261</v>
      </c>
    </row>
    <row r="356" spans="1:3" x14ac:dyDescent="0.25">
      <c r="A356" s="121" t="s">
        <v>1262</v>
      </c>
      <c r="B356" s="121" t="s">
        <v>1263</v>
      </c>
      <c r="C356" s="121" t="s">
        <v>1264</v>
      </c>
    </row>
    <row r="357" spans="1:3" x14ac:dyDescent="0.25">
      <c r="A357" s="121" t="s">
        <v>1265</v>
      </c>
      <c r="B357" s="121" t="s">
        <v>1266</v>
      </c>
      <c r="C357" s="121" t="s">
        <v>1267</v>
      </c>
    </row>
    <row r="358" spans="1:3" x14ac:dyDescent="0.25">
      <c r="A358" s="121" t="s">
        <v>1268</v>
      </c>
      <c r="B358" s="121" t="s">
        <v>1269</v>
      </c>
      <c r="C358" s="121" t="s">
        <v>1267</v>
      </c>
    </row>
    <row r="359" spans="1:3" x14ac:dyDescent="0.25">
      <c r="A359" s="121" t="s">
        <v>1270</v>
      </c>
      <c r="B359" s="121" t="s">
        <v>1271</v>
      </c>
      <c r="C359" s="121" t="s">
        <v>1272</v>
      </c>
    </row>
    <row r="360" spans="1:3" x14ac:dyDescent="0.25">
      <c r="A360" s="121" t="s">
        <v>1273</v>
      </c>
      <c r="B360" s="121" t="s">
        <v>1274</v>
      </c>
      <c r="C360" s="121" t="s">
        <v>1275</v>
      </c>
    </row>
    <row r="361" spans="1:3" ht="30" x14ac:dyDescent="0.25">
      <c r="A361" s="121" t="s">
        <v>1276</v>
      </c>
      <c r="B361" s="121" t="s">
        <v>1277</v>
      </c>
      <c r="C361" s="121" t="s">
        <v>1278</v>
      </c>
    </row>
    <row r="362" spans="1:3" x14ac:dyDescent="0.25">
      <c r="A362" s="121" t="s">
        <v>1279</v>
      </c>
      <c r="B362" s="121" t="s">
        <v>1280</v>
      </c>
      <c r="C362" s="121" t="s">
        <v>1281</v>
      </c>
    </row>
    <row r="363" spans="1:3" x14ac:dyDescent="0.25">
      <c r="A363" s="121" t="s">
        <v>1282</v>
      </c>
      <c r="B363" s="121" t="s">
        <v>1283</v>
      </c>
      <c r="C363" s="121" t="s">
        <v>1284</v>
      </c>
    </row>
    <row r="364" spans="1:3" x14ac:dyDescent="0.25">
      <c r="A364" s="121" t="s">
        <v>1285</v>
      </c>
      <c r="B364" s="121" t="s">
        <v>1286</v>
      </c>
      <c r="C364" s="121" t="s">
        <v>1287</v>
      </c>
    </row>
    <row r="365" spans="1:3" x14ac:dyDescent="0.25">
      <c r="A365" s="121" t="s">
        <v>1288</v>
      </c>
      <c r="B365" s="121" t="s">
        <v>1289</v>
      </c>
      <c r="C365" s="121" t="s">
        <v>1290</v>
      </c>
    </row>
    <row r="366" spans="1:3" x14ac:dyDescent="0.25">
      <c r="A366" s="121" t="s">
        <v>1291</v>
      </c>
      <c r="B366" s="121" t="s">
        <v>1292</v>
      </c>
      <c r="C366" s="121" t="s">
        <v>1293</v>
      </c>
    </row>
    <row r="367" spans="1:3" x14ac:dyDescent="0.25">
      <c r="A367" s="121" t="s">
        <v>1294</v>
      </c>
      <c r="B367" s="121" t="s">
        <v>1295</v>
      </c>
      <c r="C367" s="121" t="s">
        <v>1296</v>
      </c>
    </row>
    <row r="368" spans="1:3" x14ac:dyDescent="0.25">
      <c r="A368" s="121" t="s">
        <v>1297</v>
      </c>
      <c r="B368" s="121" t="s">
        <v>1298</v>
      </c>
      <c r="C368" s="121" t="s">
        <v>1299</v>
      </c>
    </row>
    <row r="369" spans="1:3" ht="30" x14ac:dyDescent="0.25">
      <c r="A369" s="121" t="s">
        <v>1300</v>
      </c>
      <c r="B369" s="121" t="s">
        <v>1301</v>
      </c>
      <c r="C369" s="121" t="s">
        <v>1302</v>
      </c>
    </row>
    <row r="370" spans="1:3" x14ac:dyDescent="0.25">
      <c r="A370" s="121" t="s">
        <v>1303</v>
      </c>
      <c r="B370" s="121" t="s">
        <v>1304</v>
      </c>
      <c r="C370" s="121" t="s">
        <v>1305</v>
      </c>
    </row>
    <row r="371" spans="1:3" x14ac:dyDescent="0.25">
      <c r="A371" s="121" t="s">
        <v>1306</v>
      </c>
      <c r="B371" s="121" t="s">
        <v>1307</v>
      </c>
      <c r="C371" s="121" t="s">
        <v>1308</v>
      </c>
    </row>
    <row r="372" spans="1:3" x14ac:dyDescent="0.25">
      <c r="A372" s="121" t="s">
        <v>1309</v>
      </c>
      <c r="B372" s="121" t="s">
        <v>1310</v>
      </c>
      <c r="C372" s="121" t="s">
        <v>1311</v>
      </c>
    </row>
    <row r="373" spans="1:3" x14ac:dyDescent="0.25">
      <c r="A373" s="121" t="s">
        <v>1312</v>
      </c>
      <c r="B373" s="121" t="s">
        <v>1313</v>
      </c>
      <c r="C373" s="121" t="s">
        <v>1314</v>
      </c>
    </row>
    <row r="374" spans="1:3" x14ac:dyDescent="0.25">
      <c r="A374" s="121" t="s">
        <v>1315</v>
      </c>
      <c r="B374" s="121" t="s">
        <v>1316</v>
      </c>
      <c r="C374" s="121" t="s">
        <v>1314</v>
      </c>
    </row>
    <row r="375" spans="1:3" ht="30" x14ac:dyDescent="0.25">
      <c r="A375" s="121" t="s">
        <v>1317</v>
      </c>
      <c r="B375" s="121" t="s">
        <v>1318</v>
      </c>
      <c r="C375" s="121" t="s">
        <v>1319</v>
      </c>
    </row>
    <row r="376" spans="1:3" x14ac:dyDescent="0.25">
      <c r="A376" s="121" t="s">
        <v>1320</v>
      </c>
      <c r="B376" s="121" t="s">
        <v>1321</v>
      </c>
      <c r="C376" s="121" t="s">
        <v>1322</v>
      </c>
    </row>
    <row r="377" spans="1:3" x14ac:dyDescent="0.25">
      <c r="A377" s="121" t="s">
        <v>1323</v>
      </c>
      <c r="B377" s="121" t="s">
        <v>1324</v>
      </c>
      <c r="C377" s="121" t="s">
        <v>1325</v>
      </c>
    </row>
    <row r="378" spans="1:3" x14ac:dyDescent="0.25">
      <c r="A378" s="121" t="s">
        <v>1326</v>
      </c>
      <c r="B378" s="121" t="s">
        <v>1327</v>
      </c>
      <c r="C378" s="121" t="s">
        <v>1328</v>
      </c>
    </row>
    <row r="379" spans="1:3" x14ac:dyDescent="0.25">
      <c r="A379" s="121" t="s">
        <v>1329</v>
      </c>
      <c r="B379" s="121" t="s">
        <v>1330</v>
      </c>
      <c r="C379" s="121" t="s">
        <v>1331</v>
      </c>
    </row>
    <row r="380" spans="1:3" ht="30" x14ac:dyDescent="0.25">
      <c r="A380" s="121" t="s">
        <v>1332</v>
      </c>
      <c r="B380" s="121" t="s">
        <v>1333</v>
      </c>
      <c r="C380" s="121" t="s">
        <v>1334</v>
      </c>
    </row>
    <row r="381" spans="1:3" ht="30" x14ac:dyDescent="0.25">
      <c r="A381" s="121" t="s">
        <v>1335</v>
      </c>
      <c r="B381" s="121" t="s">
        <v>1336</v>
      </c>
      <c r="C381" s="121" t="s">
        <v>1337</v>
      </c>
    </row>
    <row r="382" spans="1:3" ht="30" x14ac:dyDescent="0.25">
      <c r="A382" s="121" t="s">
        <v>1338</v>
      </c>
      <c r="B382" s="121" t="s">
        <v>1339</v>
      </c>
      <c r="C382" s="121" t="s">
        <v>1340</v>
      </c>
    </row>
    <row r="383" spans="1:3" x14ac:dyDescent="0.25">
      <c r="A383" s="121" t="s">
        <v>1341</v>
      </c>
      <c r="B383" s="121" t="s">
        <v>1342</v>
      </c>
      <c r="C383" s="121" t="s">
        <v>1343</v>
      </c>
    </row>
    <row r="384" spans="1:3" x14ac:dyDescent="0.25">
      <c r="A384" s="121" t="s">
        <v>1344</v>
      </c>
      <c r="B384" s="121" t="s">
        <v>1345</v>
      </c>
      <c r="C384" s="121" t="s">
        <v>1346</v>
      </c>
    </row>
    <row r="385" spans="1:3" x14ac:dyDescent="0.25">
      <c r="A385" s="121" t="s">
        <v>1347</v>
      </c>
      <c r="B385" s="121" t="s">
        <v>1348</v>
      </c>
      <c r="C385" s="121" t="s">
        <v>1349</v>
      </c>
    </row>
    <row r="386" spans="1:3" x14ac:dyDescent="0.25">
      <c r="A386" s="121" t="s">
        <v>1350</v>
      </c>
      <c r="B386" s="121" t="s">
        <v>1351</v>
      </c>
      <c r="C386" s="121" t="s">
        <v>1352</v>
      </c>
    </row>
    <row r="387" spans="1:3" x14ac:dyDescent="0.25">
      <c r="A387" s="121" t="s">
        <v>1353</v>
      </c>
      <c r="B387" s="121" t="s">
        <v>1354</v>
      </c>
      <c r="C387" s="121" t="s">
        <v>1355</v>
      </c>
    </row>
    <row r="388" spans="1:3" x14ac:dyDescent="0.25">
      <c r="A388" s="121" t="s">
        <v>1356</v>
      </c>
      <c r="B388" s="121" t="s">
        <v>1357</v>
      </c>
      <c r="C388" s="121" t="s">
        <v>1355</v>
      </c>
    </row>
    <row r="389" spans="1:3" ht="30" x14ac:dyDescent="0.25">
      <c r="A389" s="121" t="s">
        <v>1358</v>
      </c>
      <c r="B389" s="121" t="s">
        <v>1359</v>
      </c>
      <c r="C389" s="121" t="s">
        <v>1360</v>
      </c>
    </row>
    <row r="390" spans="1:3" ht="30" x14ac:dyDescent="0.25">
      <c r="A390" s="121" t="s">
        <v>1361</v>
      </c>
      <c r="B390" s="121" t="s">
        <v>1362</v>
      </c>
      <c r="C390" s="121" t="s">
        <v>1360</v>
      </c>
    </row>
    <row r="391" spans="1:3" x14ac:dyDescent="0.25">
      <c r="A391" s="121" t="s">
        <v>1363</v>
      </c>
      <c r="B391" s="121" t="s">
        <v>1364</v>
      </c>
      <c r="C391" s="121" t="s">
        <v>1365</v>
      </c>
    </row>
    <row r="392" spans="1:3" x14ac:dyDescent="0.25">
      <c r="A392" s="121" t="s">
        <v>1366</v>
      </c>
      <c r="B392" s="121" t="s">
        <v>1367</v>
      </c>
      <c r="C392" s="121" t="s">
        <v>1368</v>
      </c>
    </row>
    <row r="393" spans="1:3" ht="30" x14ac:dyDescent="0.25">
      <c r="A393" s="121" t="s">
        <v>1369</v>
      </c>
      <c r="B393" s="121" t="s">
        <v>1370</v>
      </c>
      <c r="C393" s="121" t="s">
        <v>1371</v>
      </c>
    </row>
    <row r="394" spans="1:3" x14ac:dyDescent="0.25">
      <c r="A394" s="121" t="s">
        <v>1372</v>
      </c>
      <c r="B394" s="121" t="s">
        <v>1373</v>
      </c>
      <c r="C394" s="121" t="s">
        <v>1374</v>
      </c>
    </row>
    <row r="395" spans="1:3" x14ac:dyDescent="0.25">
      <c r="A395" s="121" t="s">
        <v>1375</v>
      </c>
      <c r="B395" s="121" t="s">
        <v>1376</v>
      </c>
      <c r="C395" s="121" t="s">
        <v>1377</v>
      </c>
    </row>
    <row r="396" spans="1:3" x14ac:dyDescent="0.25">
      <c r="A396" s="121" t="s">
        <v>1378</v>
      </c>
      <c r="B396" s="121" t="s">
        <v>1379</v>
      </c>
      <c r="C396" s="121" t="s">
        <v>1380</v>
      </c>
    </row>
    <row r="397" spans="1:3" x14ac:dyDescent="0.25">
      <c r="A397" s="121" t="s">
        <v>1381</v>
      </c>
      <c r="B397" s="121" t="s">
        <v>1382</v>
      </c>
      <c r="C397" s="121" t="s">
        <v>1383</v>
      </c>
    </row>
    <row r="398" spans="1:3" x14ac:dyDescent="0.25">
      <c r="A398" s="121" t="s">
        <v>1384</v>
      </c>
      <c r="B398" s="121" t="s">
        <v>1385</v>
      </c>
      <c r="C398" s="121" t="s">
        <v>1386</v>
      </c>
    </row>
    <row r="399" spans="1:3" x14ac:dyDescent="0.25">
      <c r="A399" s="121" t="s">
        <v>1387</v>
      </c>
      <c r="B399" s="121" t="s">
        <v>1388</v>
      </c>
      <c r="C399" s="121" t="s">
        <v>1386</v>
      </c>
    </row>
    <row r="400" spans="1:3" x14ac:dyDescent="0.25">
      <c r="A400" s="121" t="s">
        <v>1389</v>
      </c>
      <c r="B400" s="121" t="s">
        <v>1390</v>
      </c>
      <c r="C400" s="121" t="s">
        <v>1391</v>
      </c>
    </row>
    <row r="401" spans="1:3" x14ac:dyDescent="0.25">
      <c r="A401" s="121" t="s">
        <v>1392</v>
      </c>
      <c r="B401" s="121" t="s">
        <v>1393</v>
      </c>
      <c r="C401" s="121" t="s">
        <v>1391</v>
      </c>
    </row>
    <row r="402" spans="1:3" x14ac:dyDescent="0.25">
      <c r="A402" s="121" t="s">
        <v>1394</v>
      </c>
      <c r="B402" s="121" t="s">
        <v>1395</v>
      </c>
      <c r="C402" s="121" t="s">
        <v>1396</v>
      </c>
    </row>
    <row r="403" spans="1:3" x14ac:dyDescent="0.25">
      <c r="A403" s="121" t="s">
        <v>1397</v>
      </c>
      <c r="B403" s="121" t="s">
        <v>1398</v>
      </c>
      <c r="C403" s="121" t="s">
        <v>1396</v>
      </c>
    </row>
    <row r="404" spans="1:3" x14ac:dyDescent="0.25">
      <c r="A404" s="121" t="s">
        <v>1399</v>
      </c>
      <c r="B404" s="121" t="s">
        <v>1400</v>
      </c>
      <c r="C404" s="121" t="s">
        <v>1401</v>
      </c>
    </row>
    <row r="405" spans="1:3" x14ac:dyDescent="0.25">
      <c r="A405" s="121" t="s">
        <v>1402</v>
      </c>
      <c r="B405" s="121" t="s">
        <v>1403</v>
      </c>
      <c r="C405" s="121" t="s">
        <v>1404</v>
      </c>
    </row>
    <row r="406" spans="1:3" x14ac:dyDescent="0.25">
      <c r="A406" s="121" t="s">
        <v>1405</v>
      </c>
      <c r="B406" s="121" t="s">
        <v>1406</v>
      </c>
      <c r="C406" s="121" t="s">
        <v>1407</v>
      </c>
    </row>
    <row r="407" spans="1:3" x14ac:dyDescent="0.25">
      <c r="A407" s="121" t="s">
        <v>1408</v>
      </c>
      <c r="B407" s="121" t="s">
        <v>1409</v>
      </c>
      <c r="C407" s="121" t="s">
        <v>1401</v>
      </c>
    </row>
    <row r="408" spans="1:3" x14ac:dyDescent="0.25">
      <c r="A408" s="121" t="s">
        <v>1410</v>
      </c>
      <c r="B408" s="121" t="s">
        <v>1411</v>
      </c>
      <c r="C408" s="121" t="s">
        <v>1412</v>
      </c>
    </row>
    <row r="409" spans="1:3" x14ac:dyDescent="0.25">
      <c r="A409" s="121" t="s">
        <v>1413</v>
      </c>
      <c r="B409" s="121" t="s">
        <v>1414</v>
      </c>
      <c r="C409" s="121" t="s">
        <v>1412</v>
      </c>
    </row>
    <row r="410" spans="1:3" x14ac:dyDescent="0.25">
      <c r="A410" s="121" t="s">
        <v>1415</v>
      </c>
      <c r="B410" s="121" t="s">
        <v>1416</v>
      </c>
      <c r="C410" s="121" t="s">
        <v>1417</v>
      </c>
    </row>
    <row r="411" spans="1:3" x14ac:dyDescent="0.25">
      <c r="A411" s="121" t="s">
        <v>1418</v>
      </c>
      <c r="B411" s="121" t="s">
        <v>1419</v>
      </c>
      <c r="C411" s="121" t="s">
        <v>1420</v>
      </c>
    </row>
    <row r="412" spans="1:3" x14ac:dyDescent="0.25">
      <c r="A412" s="121" t="s">
        <v>1421</v>
      </c>
      <c r="B412" s="121" t="s">
        <v>1422</v>
      </c>
      <c r="C412" s="121" t="s">
        <v>1423</v>
      </c>
    </row>
    <row r="413" spans="1:3" x14ac:dyDescent="0.25">
      <c r="A413" s="121" t="s">
        <v>1424</v>
      </c>
      <c r="B413" s="121" t="s">
        <v>1425</v>
      </c>
      <c r="C413" s="121" t="s">
        <v>1426</v>
      </c>
    </row>
    <row r="414" spans="1:3" x14ac:dyDescent="0.25">
      <c r="A414" s="121" t="s">
        <v>1427</v>
      </c>
      <c r="B414" s="121" t="s">
        <v>1428</v>
      </c>
      <c r="C414" s="121" t="s">
        <v>1429</v>
      </c>
    </row>
    <row r="415" spans="1:3" x14ac:dyDescent="0.25">
      <c r="A415" s="121" t="s">
        <v>1430</v>
      </c>
      <c r="B415" s="121" t="s">
        <v>1431</v>
      </c>
      <c r="C415" s="121" t="s">
        <v>1432</v>
      </c>
    </row>
    <row r="416" spans="1:3" x14ac:dyDescent="0.25">
      <c r="A416" s="121" t="s">
        <v>1433</v>
      </c>
      <c r="B416" s="121" t="s">
        <v>1434</v>
      </c>
      <c r="C416" s="121" t="s">
        <v>1435</v>
      </c>
    </row>
    <row r="417" spans="1:3" x14ac:dyDescent="0.25">
      <c r="A417" s="121" t="s">
        <v>1436</v>
      </c>
      <c r="B417" s="121" t="s">
        <v>1437</v>
      </c>
      <c r="C417" s="121" t="s">
        <v>1438</v>
      </c>
    </row>
    <row r="418" spans="1:3" x14ac:dyDescent="0.25">
      <c r="A418" s="121" t="s">
        <v>1439</v>
      </c>
      <c r="B418" s="121" t="s">
        <v>1440</v>
      </c>
      <c r="C418" s="121" t="s">
        <v>1441</v>
      </c>
    </row>
    <row r="419" spans="1:3" x14ac:dyDescent="0.25">
      <c r="A419" s="121" t="s">
        <v>1442</v>
      </c>
      <c r="B419" s="121" t="s">
        <v>1443</v>
      </c>
      <c r="C419" s="121" t="s">
        <v>1444</v>
      </c>
    </row>
    <row r="420" spans="1:3" x14ac:dyDescent="0.25">
      <c r="A420" s="121" t="s">
        <v>1445</v>
      </c>
      <c r="B420" s="121" t="s">
        <v>1446</v>
      </c>
      <c r="C420" s="121" t="s">
        <v>1444</v>
      </c>
    </row>
    <row r="421" spans="1:3" x14ac:dyDescent="0.25">
      <c r="A421" s="121" t="s">
        <v>1447</v>
      </c>
      <c r="B421" s="121" t="s">
        <v>1448</v>
      </c>
      <c r="C421" s="121" t="s">
        <v>1449</v>
      </c>
    </row>
    <row r="422" spans="1:3" x14ac:dyDescent="0.25">
      <c r="A422" s="121" t="s">
        <v>1450</v>
      </c>
      <c r="B422" s="121" t="s">
        <v>1451</v>
      </c>
      <c r="C422" s="121" t="s">
        <v>1449</v>
      </c>
    </row>
    <row r="423" spans="1:3" x14ac:dyDescent="0.25">
      <c r="A423" s="121" t="s">
        <v>1452</v>
      </c>
      <c r="B423" s="121" t="s">
        <v>1453</v>
      </c>
      <c r="C423" s="121" t="s">
        <v>1454</v>
      </c>
    </row>
    <row r="424" spans="1:3" x14ac:dyDescent="0.25">
      <c r="A424" s="121" t="s">
        <v>1455</v>
      </c>
      <c r="B424" s="121" t="s">
        <v>1456</v>
      </c>
      <c r="C424" s="121" t="s">
        <v>1454</v>
      </c>
    </row>
    <row r="425" spans="1:3" x14ac:dyDescent="0.25">
      <c r="A425" s="121" t="s">
        <v>1457</v>
      </c>
      <c r="B425" s="121" t="s">
        <v>1458</v>
      </c>
      <c r="C425" s="121" t="s">
        <v>1459</v>
      </c>
    </row>
    <row r="426" spans="1:3" x14ac:dyDescent="0.25">
      <c r="A426" s="121" t="s">
        <v>1460</v>
      </c>
      <c r="B426" s="121" t="s">
        <v>1461</v>
      </c>
      <c r="C426" s="121" t="s">
        <v>1459</v>
      </c>
    </row>
    <row r="427" spans="1:3" x14ac:dyDescent="0.25">
      <c r="A427" s="121" t="s">
        <v>1462</v>
      </c>
      <c r="B427" s="121" t="s">
        <v>1463</v>
      </c>
      <c r="C427" s="121" t="s">
        <v>1464</v>
      </c>
    </row>
    <row r="428" spans="1:3" x14ac:dyDescent="0.25">
      <c r="A428" s="121" t="s">
        <v>1465</v>
      </c>
      <c r="B428" s="121" t="s">
        <v>1466</v>
      </c>
      <c r="C428" s="121" t="s">
        <v>1467</v>
      </c>
    </row>
    <row r="429" spans="1:3" x14ac:dyDescent="0.25">
      <c r="A429" s="121" t="s">
        <v>1468</v>
      </c>
      <c r="B429" s="121" t="s">
        <v>1469</v>
      </c>
      <c r="C429" s="121" t="s">
        <v>1470</v>
      </c>
    </row>
    <row r="430" spans="1:3" x14ac:dyDescent="0.25">
      <c r="A430" s="121" t="s">
        <v>1471</v>
      </c>
      <c r="B430" s="121" t="s">
        <v>1472</v>
      </c>
      <c r="C430" s="121" t="s">
        <v>1473</v>
      </c>
    </row>
    <row r="431" spans="1:3" x14ac:dyDescent="0.25">
      <c r="A431" s="121" t="s">
        <v>1474</v>
      </c>
      <c r="B431" s="121" t="s">
        <v>1475</v>
      </c>
      <c r="C431" s="121" t="s">
        <v>1476</v>
      </c>
    </row>
    <row r="432" spans="1:3" x14ac:dyDescent="0.25">
      <c r="A432" s="121" t="s">
        <v>1477</v>
      </c>
      <c r="B432" s="121" t="s">
        <v>1478</v>
      </c>
      <c r="C432" s="121" t="s">
        <v>1479</v>
      </c>
    </row>
    <row r="433" spans="1:3" x14ac:dyDescent="0.25">
      <c r="A433" s="121" t="s">
        <v>1480</v>
      </c>
      <c r="B433" s="121" t="s">
        <v>1481</v>
      </c>
      <c r="C433" s="121" t="s">
        <v>1482</v>
      </c>
    </row>
    <row r="434" spans="1:3" x14ac:dyDescent="0.25">
      <c r="A434" s="121" t="s">
        <v>1483</v>
      </c>
      <c r="B434" s="121" t="s">
        <v>1484</v>
      </c>
      <c r="C434" s="121" t="s">
        <v>1485</v>
      </c>
    </row>
    <row r="435" spans="1:3" x14ac:dyDescent="0.25">
      <c r="A435" s="121" t="s">
        <v>1486</v>
      </c>
      <c r="B435" s="121" t="s">
        <v>1487</v>
      </c>
      <c r="C435" s="121" t="s">
        <v>1488</v>
      </c>
    </row>
    <row r="436" spans="1:3" x14ac:dyDescent="0.25">
      <c r="A436" s="121" t="s">
        <v>1489</v>
      </c>
      <c r="B436" s="121" t="s">
        <v>1490</v>
      </c>
      <c r="C436" s="121" t="s">
        <v>1491</v>
      </c>
    </row>
    <row r="437" spans="1:3" x14ac:dyDescent="0.25">
      <c r="A437" s="121" t="s">
        <v>1492</v>
      </c>
      <c r="B437" s="121" t="s">
        <v>1493</v>
      </c>
      <c r="C437" s="121" t="s">
        <v>1494</v>
      </c>
    </row>
    <row r="438" spans="1:3" x14ac:dyDescent="0.25">
      <c r="A438" s="121" t="s">
        <v>1495</v>
      </c>
      <c r="B438" s="121" t="s">
        <v>1496</v>
      </c>
      <c r="C438" s="121" t="s">
        <v>1497</v>
      </c>
    </row>
    <row r="439" spans="1:3" x14ac:dyDescent="0.25">
      <c r="A439" s="121" t="s">
        <v>1498</v>
      </c>
      <c r="B439" s="121" t="s">
        <v>1499</v>
      </c>
      <c r="C439" s="121" t="s">
        <v>1500</v>
      </c>
    </row>
    <row r="440" spans="1:3" x14ac:dyDescent="0.25">
      <c r="A440" s="121" t="s">
        <v>1501</v>
      </c>
      <c r="B440" s="121" t="s">
        <v>1502</v>
      </c>
      <c r="C440" s="121" t="s">
        <v>1503</v>
      </c>
    </row>
    <row r="441" spans="1:3" x14ac:dyDescent="0.25">
      <c r="A441" s="121" t="s">
        <v>1504</v>
      </c>
      <c r="B441" s="121" t="s">
        <v>1505</v>
      </c>
      <c r="C441" s="121" t="s">
        <v>1503</v>
      </c>
    </row>
    <row r="442" spans="1:3" x14ac:dyDescent="0.25">
      <c r="A442" s="123" t="s">
        <v>162</v>
      </c>
      <c r="B442" s="123" t="s">
        <v>162</v>
      </c>
      <c r="C442" s="123" t="s">
        <v>1506</v>
      </c>
    </row>
    <row r="443" spans="1:3" x14ac:dyDescent="0.25">
      <c r="A443" s="121" t="s">
        <v>1507</v>
      </c>
      <c r="B443" s="121" t="s">
        <v>1508</v>
      </c>
      <c r="C443" s="121" t="s">
        <v>1506</v>
      </c>
    </row>
    <row r="444" spans="1:3" x14ac:dyDescent="0.25">
      <c r="A444" s="121" t="s">
        <v>1509</v>
      </c>
      <c r="B444" s="121" t="s">
        <v>1510</v>
      </c>
      <c r="C444" s="121" t="s">
        <v>1511</v>
      </c>
    </row>
    <row r="445" spans="1:3" x14ac:dyDescent="0.25">
      <c r="A445" s="121" t="s">
        <v>1512</v>
      </c>
      <c r="B445" s="121" t="s">
        <v>1513</v>
      </c>
      <c r="C445" s="121" t="s">
        <v>1514</v>
      </c>
    </row>
    <row r="446" spans="1:3" x14ac:dyDescent="0.25">
      <c r="A446" s="121" t="s">
        <v>1515</v>
      </c>
      <c r="B446" s="121" t="s">
        <v>1516</v>
      </c>
      <c r="C446" s="121" t="s">
        <v>1517</v>
      </c>
    </row>
    <row r="447" spans="1:3" x14ac:dyDescent="0.25">
      <c r="A447" s="121" t="s">
        <v>1518</v>
      </c>
      <c r="B447" s="121" t="s">
        <v>1519</v>
      </c>
      <c r="C447" s="121" t="s">
        <v>1520</v>
      </c>
    </row>
    <row r="448" spans="1:3" x14ac:dyDescent="0.25">
      <c r="A448" s="121" t="s">
        <v>1521</v>
      </c>
      <c r="B448" s="121" t="s">
        <v>1522</v>
      </c>
      <c r="C448" s="121" t="s">
        <v>1523</v>
      </c>
    </row>
    <row r="449" spans="1:3" x14ac:dyDescent="0.25">
      <c r="A449" s="121" t="s">
        <v>1524</v>
      </c>
      <c r="B449" s="121" t="s">
        <v>1525</v>
      </c>
      <c r="C449" s="121" t="s">
        <v>1526</v>
      </c>
    </row>
    <row r="450" spans="1:3" x14ac:dyDescent="0.25">
      <c r="A450" s="121" t="s">
        <v>1527</v>
      </c>
      <c r="B450" s="121" t="s">
        <v>1528</v>
      </c>
      <c r="C450" s="121" t="s">
        <v>1529</v>
      </c>
    </row>
    <row r="451" spans="1:3" x14ac:dyDescent="0.25">
      <c r="A451" s="121" t="s">
        <v>1530</v>
      </c>
      <c r="B451" s="121" t="s">
        <v>1531</v>
      </c>
      <c r="C451" s="121" t="s">
        <v>1532</v>
      </c>
    </row>
    <row r="452" spans="1:3" x14ac:dyDescent="0.25">
      <c r="A452" s="121" t="s">
        <v>1533</v>
      </c>
      <c r="B452" s="121" t="s">
        <v>1534</v>
      </c>
      <c r="C452" s="121" t="s">
        <v>1535</v>
      </c>
    </row>
    <row r="453" spans="1:3" x14ac:dyDescent="0.25">
      <c r="A453" s="121" t="s">
        <v>1536</v>
      </c>
      <c r="B453" s="121" t="s">
        <v>1537</v>
      </c>
      <c r="C453" s="121" t="s">
        <v>1538</v>
      </c>
    </row>
    <row r="454" spans="1:3" x14ac:dyDescent="0.25">
      <c r="A454" s="121" t="s">
        <v>1539</v>
      </c>
      <c r="B454" s="121" t="s">
        <v>1540</v>
      </c>
      <c r="C454" s="121" t="s">
        <v>1541</v>
      </c>
    </row>
    <row r="455" spans="1:3" x14ac:dyDescent="0.25">
      <c r="A455" s="121" t="s">
        <v>1542</v>
      </c>
      <c r="B455" s="121" t="s">
        <v>1543</v>
      </c>
      <c r="C455" s="121" t="s">
        <v>1544</v>
      </c>
    </row>
    <row r="456" spans="1:3" x14ac:dyDescent="0.25">
      <c r="A456" s="121" t="s">
        <v>1545</v>
      </c>
      <c r="B456" s="121" t="s">
        <v>1546</v>
      </c>
      <c r="C456" s="121" t="s">
        <v>1547</v>
      </c>
    </row>
    <row r="457" spans="1:3" x14ac:dyDescent="0.25">
      <c r="A457" s="121" t="s">
        <v>1548</v>
      </c>
      <c r="B457" s="121" t="s">
        <v>1549</v>
      </c>
      <c r="C457" s="121" t="s">
        <v>1550</v>
      </c>
    </row>
    <row r="458" spans="1:3" x14ac:dyDescent="0.25">
      <c r="A458" s="121" t="s">
        <v>1551</v>
      </c>
      <c r="B458" s="121" t="s">
        <v>1552</v>
      </c>
      <c r="C458" s="121" t="s">
        <v>1550</v>
      </c>
    </row>
    <row r="459" spans="1:3" ht="30" x14ac:dyDescent="0.25">
      <c r="A459" s="123" t="s">
        <v>163</v>
      </c>
      <c r="B459" s="123" t="s">
        <v>163</v>
      </c>
      <c r="C459" s="123" t="s">
        <v>1553</v>
      </c>
    </row>
    <row r="460" spans="1:3" x14ac:dyDescent="0.25">
      <c r="A460" s="121" t="s">
        <v>1554</v>
      </c>
      <c r="B460" s="121" t="s">
        <v>1555</v>
      </c>
      <c r="C460" s="121" t="s">
        <v>1556</v>
      </c>
    </row>
    <row r="461" spans="1:3" x14ac:dyDescent="0.25">
      <c r="A461" s="121" t="s">
        <v>1557</v>
      </c>
      <c r="B461" s="121" t="s">
        <v>1558</v>
      </c>
      <c r="C461" s="121" t="s">
        <v>1556</v>
      </c>
    </row>
    <row r="462" spans="1:3" x14ac:dyDescent="0.25">
      <c r="A462" s="121" t="s">
        <v>1559</v>
      </c>
      <c r="B462" s="121" t="s">
        <v>1560</v>
      </c>
      <c r="C462" s="121" t="s">
        <v>1556</v>
      </c>
    </row>
    <row r="463" spans="1:3" x14ac:dyDescent="0.25">
      <c r="A463" s="121" t="s">
        <v>1561</v>
      </c>
      <c r="B463" s="121" t="s">
        <v>1562</v>
      </c>
      <c r="C463" s="121" t="s">
        <v>1563</v>
      </c>
    </row>
    <row r="464" spans="1:3" x14ac:dyDescent="0.25">
      <c r="A464" s="121" t="s">
        <v>1564</v>
      </c>
      <c r="B464" s="121" t="s">
        <v>1565</v>
      </c>
      <c r="C464" s="121" t="s">
        <v>1563</v>
      </c>
    </row>
    <row r="465" spans="1:3" x14ac:dyDescent="0.25">
      <c r="A465" s="121" t="s">
        <v>1566</v>
      </c>
      <c r="B465" s="121" t="s">
        <v>1567</v>
      </c>
      <c r="C465" s="121" t="s">
        <v>1563</v>
      </c>
    </row>
    <row r="466" spans="1:3" x14ac:dyDescent="0.25">
      <c r="A466" s="121" t="s">
        <v>1568</v>
      </c>
      <c r="B466" s="121" t="s">
        <v>1569</v>
      </c>
      <c r="C466" s="121" t="s">
        <v>1570</v>
      </c>
    </row>
    <row r="467" spans="1:3" x14ac:dyDescent="0.25">
      <c r="A467" s="121" t="s">
        <v>1571</v>
      </c>
      <c r="B467" s="121" t="s">
        <v>1572</v>
      </c>
      <c r="C467" s="121" t="s">
        <v>1573</v>
      </c>
    </row>
    <row r="468" spans="1:3" x14ac:dyDescent="0.25">
      <c r="A468" s="121" t="s">
        <v>1574</v>
      </c>
      <c r="B468" s="121" t="s">
        <v>1575</v>
      </c>
      <c r="C468" s="121" t="s">
        <v>1576</v>
      </c>
    </row>
    <row r="469" spans="1:3" x14ac:dyDescent="0.25">
      <c r="A469" s="121" t="s">
        <v>1577</v>
      </c>
      <c r="B469" s="121" t="s">
        <v>1578</v>
      </c>
      <c r="C469" s="121" t="s">
        <v>1579</v>
      </c>
    </row>
    <row r="470" spans="1:3" x14ac:dyDescent="0.25">
      <c r="A470" s="121" t="s">
        <v>1580</v>
      </c>
      <c r="B470" s="121" t="s">
        <v>1581</v>
      </c>
      <c r="C470" s="121" t="s">
        <v>1582</v>
      </c>
    </row>
    <row r="471" spans="1:3" x14ac:dyDescent="0.25">
      <c r="A471" s="121" t="s">
        <v>1583</v>
      </c>
      <c r="B471" s="121" t="s">
        <v>1584</v>
      </c>
      <c r="C471" s="121" t="s">
        <v>1585</v>
      </c>
    </row>
    <row r="472" spans="1:3" x14ac:dyDescent="0.25">
      <c r="A472" s="121" t="s">
        <v>1586</v>
      </c>
      <c r="B472" s="121" t="s">
        <v>1587</v>
      </c>
      <c r="C472" s="121" t="s">
        <v>1588</v>
      </c>
    </row>
    <row r="473" spans="1:3" x14ac:dyDescent="0.25">
      <c r="A473" s="121" t="s">
        <v>1589</v>
      </c>
      <c r="B473" s="121" t="s">
        <v>1590</v>
      </c>
      <c r="C473" s="121" t="s">
        <v>1591</v>
      </c>
    </row>
    <row r="474" spans="1:3" x14ac:dyDescent="0.25">
      <c r="A474" s="121" t="s">
        <v>1592</v>
      </c>
      <c r="B474" s="121" t="s">
        <v>1593</v>
      </c>
      <c r="C474" s="121" t="s">
        <v>1594</v>
      </c>
    </row>
    <row r="475" spans="1:3" x14ac:dyDescent="0.25">
      <c r="A475" s="121" t="s">
        <v>1595</v>
      </c>
      <c r="B475" s="121" t="s">
        <v>1596</v>
      </c>
      <c r="C475" s="121" t="s">
        <v>1597</v>
      </c>
    </row>
    <row r="476" spans="1:3" x14ac:dyDescent="0.25">
      <c r="A476" s="121" t="s">
        <v>1598</v>
      </c>
      <c r="B476" s="121" t="s">
        <v>1599</v>
      </c>
      <c r="C476" s="121" t="s">
        <v>1600</v>
      </c>
    </row>
    <row r="477" spans="1:3" x14ac:dyDescent="0.25">
      <c r="A477" s="121" t="s">
        <v>1601</v>
      </c>
      <c r="B477" s="121" t="s">
        <v>1602</v>
      </c>
      <c r="C477" s="121" t="s">
        <v>1600</v>
      </c>
    </row>
    <row r="478" spans="1:3" x14ac:dyDescent="0.25">
      <c r="A478" s="121" t="s">
        <v>1603</v>
      </c>
      <c r="B478" s="121" t="s">
        <v>1604</v>
      </c>
      <c r="C478" s="121" t="s">
        <v>1600</v>
      </c>
    </row>
    <row r="479" spans="1:3" x14ac:dyDescent="0.25">
      <c r="A479" s="123" t="s">
        <v>164</v>
      </c>
      <c r="B479" s="123" t="s">
        <v>164</v>
      </c>
      <c r="C479" s="123" t="s">
        <v>1605</v>
      </c>
    </row>
    <row r="480" spans="1:3" x14ac:dyDescent="0.25">
      <c r="A480" s="121" t="s">
        <v>1606</v>
      </c>
      <c r="B480" s="121" t="s">
        <v>1607</v>
      </c>
      <c r="C480" s="121" t="s">
        <v>1608</v>
      </c>
    </row>
    <row r="481" spans="1:3" x14ac:dyDescent="0.25">
      <c r="A481" s="121" t="s">
        <v>1609</v>
      </c>
      <c r="B481" s="121" t="s">
        <v>1610</v>
      </c>
      <c r="C481" s="121" t="s">
        <v>1611</v>
      </c>
    </row>
    <row r="482" spans="1:3" x14ac:dyDescent="0.25">
      <c r="A482" s="121" t="s">
        <v>1612</v>
      </c>
      <c r="B482" s="121" t="s">
        <v>1613</v>
      </c>
      <c r="C482" s="121" t="s">
        <v>1611</v>
      </c>
    </row>
    <row r="483" spans="1:3" x14ac:dyDescent="0.25">
      <c r="A483" s="121" t="s">
        <v>1614</v>
      </c>
      <c r="B483" s="121" t="s">
        <v>1615</v>
      </c>
      <c r="C483" s="121" t="s">
        <v>1608</v>
      </c>
    </row>
    <row r="484" spans="1:3" x14ac:dyDescent="0.25">
      <c r="A484" s="121" t="s">
        <v>1616</v>
      </c>
      <c r="B484" s="121" t="s">
        <v>1617</v>
      </c>
      <c r="C484" s="121" t="s">
        <v>1618</v>
      </c>
    </row>
    <row r="485" spans="1:3" x14ac:dyDescent="0.25">
      <c r="A485" s="121" t="s">
        <v>1619</v>
      </c>
      <c r="B485" s="121" t="s">
        <v>1620</v>
      </c>
      <c r="C485" s="121" t="s">
        <v>1621</v>
      </c>
    </row>
    <row r="486" spans="1:3" x14ac:dyDescent="0.25">
      <c r="A486" s="121" t="s">
        <v>1622</v>
      </c>
      <c r="B486" s="121" t="s">
        <v>1623</v>
      </c>
      <c r="C486" s="121" t="s">
        <v>1624</v>
      </c>
    </row>
    <row r="487" spans="1:3" x14ac:dyDescent="0.25">
      <c r="A487" s="121" t="s">
        <v>1625</v>
      </c>
      <c r="B487" s="121" t="s">
        <v>1626</v>
      </c>
      <c r="C487" s="121" t="s">
        <v>1627</v>
      </c>
    </row>
    <row r="488" spans="1:3" x14ac:dyDescent="0.25">
      <c r="A488" s="121" t="s">
        <v>1628</v>
      </c>
      <c r="B488" s="121" t="s">
        <v>1629</v>
      </c>
      <c r="C488" s="121" t="s">
        <v>1630</v>
      </c>
    </row>
    <row r="489" spans="1:3" x14ac:dyDescent="0.25">
      <c r="A489" s="121" t="s">
        <v>1631</v>
      </c>
      <c r="B489" s="121" t="s">
        <v>1632</v>
      </c>
      <c r="C489" s="121" t="s">
        <v>1633</v>
      </c>
    </row>
    <row r="490" spans="1:3" x14ac:dyDescent="0.25">
      <c r="A490" s="121" t="s">
        <v>1634</v>
      </c>
      <c r="B490" s="121" t="s">
        <v>1635</v>
      </c>
      <c r="C490" s="121" t="s">
        <v>1636</v>
      </c>
    </row>
    <row r="491" spans="1:3" x14ac:dyDescent="0.25">
      <c r="A491" s="121" t="s">
        <v>1637</v>
      </c>
      <c r="B491" s="121" t="s">
        <v>1638</v>
      </c>
      <c r="C491" s="121" t="s">
        <v>1639</v>
      </c>
    </row>
    <row r="492" spans="1:3" x14ac:dyDescent="0.25">
      <c r="A492" s="121" t="s">
        <v>1640</v>
      </c>
      <c r="B492" s="121" t="s">
        <v>1641</v>
      </c>
      <c r="C492" s="121" t="s">
        <v>1642</v>
      </c>
    </row>
    <row r="493" spans="1:3" x14ac:dyDescent="0.25">
      <c r="A493" s="121" t="s">
        <v>1643</v>
      </c>
      <c r="B493" s="121" t="s">
        <v>1644</v>
      </c>
      <c r="C493" s="121" t="s">
        <v>1645</v>
      </c>
    </row>
    <row r="494" spans="1:3" x14ac:dyDescent="0.25">
      <c r="A494" s="121" t="s">
        <v>1646</v>
      </c>
      <c r="B494" s="121" t="s">
        <v>1647</v>
      </c>
      <c r="C494" s="121" t="s">
        <v>1648</v>
      </c>
    </row>
    <row r="495" spans="1:3" x14ac:dyDescent="0.25">
      <c r="A495" s="121" t="s">
        <v>1649</v>
      </c>
      <c r="B495" s="121" t="s">
        <v>1650</v>
      </c>
      <c r="C495" s="121" t="s">
        <v>1651</v>
      </c>
    </row>
    <row r="496" spans="1:3" x14ac:dyDescent="0.25">
      <c r="A496" s="121" t="s">
        <v>1652</v>
      </c>
      <c r="B496" s="121" t="s">
        <v>1653</v>
      </c>
      <c r="C496" s="121" t="s">
        <v>1654</v>
      </c>
    </row>
    <row r="497" spans="1:3" x14ac:dyDescent="0.25">
      <c r="A497" s="121" t="s">
        <v>1655</v>
      </c>
      <c r="B497" s="121" t="s">
        <v>1656</v>
      </c>
      <c r="C497" s="121" t="s">
        <v>1657</v>
      </c>
    </row>
    <row r="498" spans="1:3" x14ac:dyDescent="0.25">
      <c r="A498" s="121" t="s">
        <v>1658</v>
      </c>
      <c r="B498" s="121" t="s">
        <v>1659</v>
      </c>
      <c r="C498" s="121" t="s">
        <v>1660</v>
      </c>
    </row>
    <row r="499" spans="1:3" x14ac:dyDescent="0.25">
      <c r="A499" s="121" t="s">
        <v>1661</v>
      </c>
      <c r="B499" s="121" t="s">
        <v>1662</v>
      </c>
      <c r="C499" s="121" t="s">
        <v>1663</v>
      </c>
    </row>
    <row r="500" spans="1:3" x14ac:dyDescent="0.25">
      <c r="A500" s="121" t="s">
        <v>1664</v>
      </c>
      <c r="B500" s="121" t="s">
        <v>1665</v>
      </c>
      <c r="C500" s="121" t="s">
        <v>1666</v>
      </c>
    </row>
    <row r="501" spans="1:3" x14ac:dyDescent="0.25">
      <c r="A501" s="121" t="s">
        <v>1667</v>
      </c>
      <c r="B501" s="121" t="s">
        <v>1668</v>
      </c>
      <c r="C501" s="121" t="s">
        <v>1669</v>
      </c>
    </row>
    <row r="502" spans="1:3" ht="30" x14ac:dyDescent="0.25">
      <c r="A502" s="121" t="s">
        <v>1670</v>
      </c>
      <c r="B502" s="121" t="s">
        <v>1671</v>
      </c>
      <c r="C502" s="121" t="s">
        <v>1672</v>
      </c>
    </row>
    <row r="503" spans="1:3" x14ac:dyDescent="0.25">
      <c r="A503" s="121" t="s">
        <v>1673</v>
      </c>
      <c r="B503" s="121" t="s">
        <v>1674</v>
      </c>
      <c r="C503" s="121" t="s">
        <v>1675</v>
      </c>
    </row>
    <row r="504" spans="1:3" x14ac:dyDescent="0.25">
      <c r="A504" s="121" t="s">
        <v>1676</v>
      </c>
      <c r="B504" s="121" t="s">
        <v>1677</v>
      </c>
      <c r="C504" s="121" t="s">
        <v>1678</v>
      </c>
    </row>
    <row r="505" spans="1:3" x14ac:dyDescent="0.25">
      <c r="A505" s="121" t="s">
        <v>1679</v>
      </c>
      <c r="B505" s="121" t="s">
        <v>1680</v>
      </c>
      <c r="C505" s="121" t="s">
        <v>1681</v>
      </c>
    </row>
    <row r="506" spans="1:3" x14ac:dyDescent="0.25">
      <c r="A506" s="121" t="s">
        <v>1682</v>
      </c>
      <c r="B506" s="121" t="s">
        <v>1683</v>
      </c>
      <c r="C506" s="121" t="s">
        <v>1684</v>
      </c>
    </row>
    <row r="507" spans="1:3" x14ac:dyDescent="0.25">
      <c r="A507" s="121" t="s">
        <v>1685</v>
      </c>
      <c r="B507" s="121" t="s">
        <v>1686</v>
      </c>
      <c r="C507" s="121" t="s">
        <v>1687</v>
      </c>
    </row>
    <row r="508" spans="1:3" x14ac:dyDescent="0.25">
      <c r="A508" s="121" t="s">
        <v>1688</v>
      </c>
      <c r="B508" s="121" t="s">
        <v>1689</v>
      </c>
      <c r="C508" s="121" t="s">
        <v>1690</v>
      </c>
    </row>
    <row r="509" spans="1:3" x14ac:dyDescent="0.25">
      <c r="A509" s="121" t="s">
        <v>1691</v>
      </c>
      <c r="B509" s="121" t="s">
        <v>1692</v>
      </c>
      <c r="C509" s="121" t="s">
        <v>1693</v>
      </c>
    </row>
    <row r="510" spans="1:3" x14ac:dyDescent="0.25">
      <c r="A510" s="121" t="s">
        <v>1694</v>
      </c>
      <c r="B510" s="121" t="s">
        <v>1695</v>
      </c>
      <c r="C510" s="121" t="s">
        <v>1696</v>
      </c>
    </row>
    <row r="511" spans="1:3" x14ac:dyDescent="0.25">
      <c r="A511" s="121" t="s">
        <v>1697</v>
      </c>
      <c r="B511" s="121" t="s">
        <v>1698</v>
      </c>
      <c r="C511" s="121" t="s">
        <v>1699</v>
      </c>
    </row>
    <row r="512" spans="1:3" x14ac:dyDescent="0.25">
      <c r="A512" s="121" t="s">
        <v>1700</v>
      </c>
      <c r="B512" s="121" t="s">
        <v>1701</v>
      </c>
      <c r="C512" s="121" t="s">
        <v>1702</v>
      </c>
    </row>
    <row r="513" spans="1:3" x14ac:dyDescent="0.25">
      <c r="A513" s="121" t="s">
        <v>1703</v>
      </c>
      <c r="B513" s="121" t="s">
        <v>1704</v>
      </c>
      <c r="C513" s="121" t="s">
        <v>1705</v>
      </c>
    </row>
    <row r="514" spans="1:3" x14ac:dyDescent="0.25">
      <c r="A514" s="121" t="s">
        <v>1706</v>
      </c>
      <c r="B514" s="121" t="s">
        <v>1707</v>
      </c>
      <c r="C514" s="121" t="s">
        <v>1708</v>
      </c>
    </row>
    <row r="515" spans="1:3" ht="30" x14ac:dyDescent="0.25">
      <c r="A515" s="123" t="s">
        <v>166</v>
      </c>
      <c r="B515" s="123" t="s">
        <v>166</v>
      </c>
      <c r="C515" s="123" t="s">
        <v>1709</v>
      </c>
    </row>
    <row r="516" spans="1:3" x14ac:dyDescent="0.25">
      <c r="A516" s="121" t="s">
        <v>1710</v>
      </c>
      <c r="B516" s="121" t="s">
        <v>1711</v>
      </c>
      <c r="C516" s="121" t="s">
        <v>1712</v>
      </c>
    </row>
    <row r="517" spans="1:3" x14ac:dyDescent="0.25">
      <c r="A517" s="121" t="s">
        <v>1713</v>
      </c>
      <c r="B517" s="121" t="s">
        <v>1714</v>
      </c>
      <c r="C517" s="121" t="s">
        <v>1715</v>
      </c>
    </row>
    <row r="518" spans="1:3" x14ac:dyDescent="0.25">
      <c r="A518" s="121" t="s">
        <v>1716</v>
      </c>
      <c r="B518" s="121" t="s">
        <v>1717</v>
      </c>
      <c r="C518" s="121" t="s">
        <v>1718</v>
      </c>
    </row>
    <row r="519" spans="1:3" x14ac:dyDescent="0.25">
      <c r="A519" s="121" t="s">
        <v>1719</v>
      </c>
      <c r="B519" s="121" t="s">
        <v>1720</v>
      </c>
      <c r="C519" s="121" t="s">
        <v>1721</v>
      </c>
    </row>
    <row r="520" spans="1:3" x14ac:dyDescent="0.25">
      <c r="A520" s="121" t="s">
        <v>1722</v>
      </c>
      <c r="B520" s="121" t="s">
        <v>1723</v>
      </c>
      <c r="C520" s="121" t="s">
        <v>1724</v>
      </c>
    </row>
    <row r="521" spans="1:3" x14ac:dyDescent="0.25">
      <c r="A521" s="121" t="s">
        <v>1725</v>
      </c>
      <c r="B521" s="121" t="s">
        <v>1726</v>
      </c>
      <c r="C521" s="121" t="s">
        <v>1724</v>
      </c>
    </row>
    <row r="522" spans="1:3" x14ac:dyDescent="0.25">
      <c r="A522" s="121" t="s">
        <v>1727</v>
      </c>
      <c r="B522" s="121" t="s">
        <v>1728</v>
      </c>
      <c r="C522" s="121" t="s">
        <v>1729</v>
      </c>
    </row>
    <row r="523" spans="1:3" x14ac:dyDescent="0.25">
      <c r="A523" s="121" t="s">
        <v>1730</v>
      </c>
      <c r="B523" s="121" t="s">
        <v>1731</v>
      </c>
      <c r="C523" s="121" t="s">
        <v>1732</v>
      </c>
    </row>
    <row r="524" spans="1:3" x14ac:dyDescent="0.25">
      <c r="A524" s="121" t="s">
        <v>1733</v>
      </c>
      <c r="B524" s="121" t="s">
        <v>1734</v>
      </c>
      <c r="C524" s="121" t="s">
        <v>1735</v>
      </c>
    </row>
    <row r="525" spans="1:3" ht="30" x14ac:dyDescent="0.25">
      <c r="A525" s="121" t="s">
        <v>1736</v>
      </c>
      <c r="B525" s="121" t="s">
        <v>1737</v>
      </c>
      <c r="C525" s="121" t="s">
        <v>1738</v>
      </c>
    </row>
    <row r="526" spans="1:3" ht="30" x14ac:dyDescent="0.25">
      <c r="A526" s="121" t="s">
        <v>1739</v>
      </c>
      <c r="B526" s="121" t="s">
        <v>1740</v>
      </c>
      <c r="C526" s="121" t="s">
        <v>1738</v>
      </c>
    </row>
    <row r="527" spans="1:3" ht="30" x14ac:dyDescent="0.25">
      <c r="A527" s="121" t="s">
        <v>1741</v>
      </c>
      <c r="B527" s="121" t="s">
        <v>1742</v>
      </c>
      <c r="C527" s="121" t="s">
        <v>1743</v>
      </c>
    </row>
    <row r="528" spans="1:3" x14ac:dyDescent="0.25">
      <c r="A528" s="121" t="s">
        <v>1744</v>
      </c>
      <c r="B528" s="121" t="s">
        <v>1745</v>
      </c>
      <c r="C528" s="121" t="s">
        <v>1746</v>
      </c>
    </row>
    <row r="529" spans="1:3" ht="30" x14ac:dyDescent="0.25">
      <c r="A529" s="121" t="s">
        <v>1747</v>
      </c>
      <c r="B529" s="121" t="s">
        <v>1748</v>
      </c>
      <c r="C529" s="121" t="s">
        <v>1749</v>
      </c>
    </row>
    <row r="530" spans="1:3" ht="30" x14ac:dyDescent="0.25">
      <c r="A530" s="121" t="s">
        <v>1750</v>
      </c>
      <c r="B530" s="121" t="s">
        <v>1751</v>
      </c>
      <c r="C530" s="121" t="s">
        <v>1752</v>
      </c>
    </row>
    <row r="531" spans="1:3" x14ac:dyDescent="0.25">
      <c r="A531" s="121" t="s">
        <v>1753</v>
      </c>
      <c r="B531" s="121" t="s">
        <v>1754</v>
      </c>
      <c r="C531" s="121" t="s">
        <v>1755</v>
      </c>
    </row>
    <row r="532" spans="1:3" ht="30" x14ac:dyDescent="0.25">
      <c r="A532" s="121" t="s">
        <v>1756</v>
      </c>
      <c r="B532" s="121" t="s">
        <v>1757</v>
      </c>
      <c r="C532" s="121" t="s">
        <v>1758</v>
      </c>
    </row>
    <row r="533" spans="1:3" ht="30" x14ac:dyDescent="0.25">
      <c r="A533" s="121" t="s">
        <v>1759</v>
      </c>
      <c r="B533" s="121" t="s">
        <v>1760</v>
      </c>
      <c r="C533" s="121" t="s">
        <v>1761</v>
      </c>
    </row>
    <row r="534" spans="1:3" ht="30" x14ac:dyDescent="0.25">
      <c r="A534" s="121" t="s">
        <v>1762</v>
      </c>
      <c r="B534" s="121" t="s">
        <v>1763</v>
      </c>
      <c r="C534" s="121" t="s">
        <v>1764</v>
      </c>
    </row>
    <row r="535" spans="1:3" x14ac:dyDescent="0.25">
      <c r="A535" s="121" t="s">
        <v>1765</v>
      </c>
      <c r="B535" s="121" t="s">
        <v>1766</v>
      </c>
      <c r="C535" s="121" t="s">
        <v>1767</v>
      </c>
    </row>
    <row r="536" spans="1:3" ht="30" x14ac:dyDescent="0.25">
      <c r="A536" s="121" t="s">
        <v>1768</v>
      </c>
      <c r="B536" s="121" t="s">
        <v>1769</v>
      </c>
      <c r="C536" s="121" t="s">
        <v>1770</v>
      </c>
    </row>
    <row r="537" spans="1:3" x14ac:dyDescent="0.25">
      <c r="A537" s="121" t="s">
        <v>1771</v>
      </c>
      <c r="B537" s="121" t="s">
        <v>1772</v>
      </c>
      <c r="C537" s="121" t="s">
        <v>1773</v>
      </c>
    </row>
    <row r="538" spans="1:3" x14ac:dyDescent="0.25">
      <c r="A538" s="121" t="s">
        <v>1774</v>
      </c>
      <c r="B538" s="121" t="s">
        <v>1775</v>
      </c>
      <c r="C538" s="121" t="s">
        <v>1776</v>
      </c>
    </row>
    <row r="539" spans="1:3" ht="30" x14ac:dyDescent="0.25">
      <c r="A539" s="121" t="s">
        <v>1777</v>
      </c>
      <c r="B539" s="121" t="s">
        <v>1778</v>
      </c>
      <c r="C539" s="121" t="s">
        <v>1779</v>
      </c>
    </row>
    <row r="540" spans="1:3" x14ac:dyDescent="0.25">
      <c r="A540" s="121" t="s">
        <v>1780</v>
      </c>
      <c r="B540" s="121" t="s">
        <v>1781</v>
      </c>
      <c r="C540" s="121" t="s">
        <v>1782</v>
      </c>
    </row>
    <row r="541" spans="1:3" x14ac:dyDescent="0.25">
      <c r="A541" s="121" t="s">
        <v>1783</v>
      </c>
      <c r="B541" s="121" t="s">
        <v>1784</v>
      </c>
      <c r="C541" s="121" t="s">
        <v>1785</v>
      </c>
    </row>
    <row r="542" spans="1:3" x14ac:dyDescent="0.25">
      <c r="A542" s="121" t="s">
        <v>1786</v>
      </c>
      <c r="B542" s="121" t="s">
        <v>1787</v>
      </c>
      <c r="C542" s="121" t="s">
        <v>1788</v>
      </c>
    </row>
    <row r="543" spans="1:3" x14ac:dyDescent="0.25">
      <c r="A543" s="121" t="s">
        <v>1789</v>
      </c>
      <c r="B543" s="121" t="s">
        <v>1790</v>
      </c>
      <c r="C543" s="121" t="s">
        <v>1791</v>
      </c>
    </row>
    <row r="544" spans="1:3" x14ac:dyDescent="0.25">
      <c r="A544" s="121" t="s">
        <v>1792</v>
      </c>
      <c r="B544" s="121" t="s">
        <v>1793</v>
      </c>
      <c r="C544" s="121" t="s">
        <v>1794</v>
      </c>
    </row>
    <row r="545" spans="1:3" x14ac:dyDescent="0.25">
      <c r="A545" s="121" t="s">
        <v>1795</v>
      </c>
      <c r="B545" s="121" t="s">
        <v>1796</v>
      </c>
      <c r="C545" s="121" t="s">
        <v>1797</v>
      </c>
    </row>
    <row r="546" spans="1:3" ht="30" x14ac:dyDescent="0.25">
      <c r="A546" s="121" t="s">
        <v>1798</v>
      </c>
      <c r="B546" s="121" t="s">
        <v>1799</v>
      </c>
      <c r="C546" s="121" t="s">
        <v>1800</v>
      </c>
    </row>
    <row r="547" spans="1:3" x14ac:dyDescent="0.25">
      <c r="A547" s="121" t="s">
        <v>1801</v>
      </c>
      <c r="B547" s="121" t="s">
        <v>1802</v>
      </c>
      <c r="C547" s="121" t="s">
        <v>1803</v>
      </c>
    </row>
    <row r="548" spans="1:3" x14ac:dyDescent="0.25">
      <c r="A548" s="121" t="s">
        <v>1804</v>
      </c>
      <c r="B548" s="121" t="s">
        <v>1805</v>
      </c>
      <c r="C548" s="121" t="s">
        <v>1806</v>
      </c>
    </row>
    <row r="549" spans="1:3" x14ac:dyDescent="0.25">
      <c r="A549" s="121" t="s">
        <v>1807</v>
      </c>
      <c r="B549" s="121" t="s">
        <v>1808</v>
      </c>
      <c r="C549" s="121" t="s">
        <v>1809</v>
      </c>
    </row>
    <row r="550" spans="1:3" x14ac:dyDescent="0.25">
      <c r="A550" s="121" t="s">
        <v>1810</v>
      </c>
      <c r="B550" s="121" t="s">
        <v>1811</v>
      </c>
      <c r="C550" s="121" t="s">
        <v>1812</v>
      </c>
    </row>
    <row r="551" spans="1:3" ht="30" x14ac:dyDescent="0.25">
      <c r="A551" s="121" t="s">
        <v>1813</v>
      </c>
      <c r="B551" s="121" t="s">
        <v>1814</v>
      </c>
      <c r="C551" s="121" t="s">
        <v>1815</v>
      </c>
    </row>
    <row r="552" spans="1:3" ht="30" x14ac:dyDescent="0.25">
      <c r="A552" s="121" t="s">
        <v>1816</v>
      </c>
      <c r="B552" s="121" t="s">
        <v>1817</v>
      </c>
      <c r="C552" s="121" t="s">
        <v>1818</v>
      </c>
    </row>
    <row r="553" spans="1:3" x14ac:dyDescent="0.25">
      <c r="A553" s="121" t="s">
        <v>1819</v>
      </c>
      <c r="B553" s="121" t="s">
        <v>1820</v>
      </c>
      <c r="C553" s="121" t="s">
        <v>1821</v>
      </c>
    </row>
    <row r="554" spans="1:3" x14ac:dyDescent="0.25">
      <c r="A554" s="121" t="s">
        <v>1822</v>
      </c>
      <c r="B554" s="121" t="s">
        <v>1823</v>
      </c>
      <c r="C554" s="121" t="s">
        <v>1824</v>
      </c>
    </row>
    <row r="555" spans="1:3" x14ac:dyDescent="0.25">
      <c r="A555" s="121" t="s">
        <v>1825</v>
      </c>
      <c r="B555" s="121" t="s">
        <v>1826</v>
      </c>
      <c r="C555" s="121" t="s">
        <v>1827</v>
      </c>
    </row>
    <row r="556" spans="1:3" x14ac:dyDescent="0.25">
      <c r="A556" s="121" t="s">
        <v>1828</v>
      </c>
      <c r="B556" s="121" t="s">
        <v>1829</v>
      </c>
      <c r="C556" s="121" t="s">
        <v>1830</v>
      </c>
    </row>
    <row r="557" spans="1:3" x14ac:dyDescent="0.25">
      <c r="A557" s="121" t="s">
        <v>1831</v>
      </c>
      <c r="B557" s="121" t="s">
        <v>1832</v>
      </c>
      <c r="C557" s="121" t="s">
        <v>1833</v>
      </c>
    </row>
    <row r="558" spans="1:3" x14ac:dyDescent="0.25">
      <c r="A558" s="121" t="s">
        <v>1834</v>
      </c>
      <c r="B558" s="121" t="s">
        <v>1835</v>
      </c>
      <c r="C558" s="121" t="s">
        <v>1836</v>
      </c>
    </row>
    <row r="559" spans="1:3" x14ac:dyDescent="0.25">
      <c r="A559" s="121" t="s">
        <v>1837</v>
      </c>
      <c r="B559" s="121" t="s">
        <v>1838</v>
      </c>
      <c r="C559" s="121" t="s">
        <v>1839</v>
      </c>
    </row>
    <row r="560" spans="1:3" x14ac:dyDescent="0.25">
      <c r="A560" s="121" t="s">
        <v>1840</v>
      </c>
      <c r="B560" s="121" t="s">
        <v>1841</v>
      </c>
      <c r="C560" s="121" t="s">
        <v>1842</v>
      </c>
    </row>
    <row r="561" spans="1:3" x14ac:dyDescent="0.25">
      <c r="A561" s="121" t="s">
        <v>1843</v>
      </c>
      <c r="B561" s="121" t="s">
        <v>1844</v>
      </c>
      <c r="C561" s="121" t="s">
        <v>1845</v>
      </c>
    </row>
    <row r="562" spans="1:3" x14ac:dyDescent="0.25">
      <c r="A562" s="121" t="s">
        <v>1846</v>
      </c>
      <c r="B562" s="121" t="s">
        <v>1847</v>
      </c>
      <c r="C562" s="121" t="s">
        <v>1848</v>
      </c>
    </row>
    <row r="563" spans="1:3" ht="30" x14ac:dyDescent="0.25">
      <c r="A563" s="121" t="s">
        <v>1849</v>
      </c>
      <c r="B563" s="121" t="s">
        <v>1850</v>
      </c>
      <c r="C563" s="121" t="s">
        <v>1851</v>
      </c>
    </row>
    <row r="564" spans="1:3" ht="30" x14ac:dyDescent="0.25">
      <c r="A564" s="121" t="s">
        <v>1852</v>
      </c>
      <c r="B564" s="121" t="s">
        <v>1853</v>
      </c>
      <c r="C564" s="121" t="s">
        <v>1854</v>
      </c>
    </row>
    <row r="565" spans="1:3" ht="30" x14ac:dyDescent="0.25">
      <c r="A565" s="121" t="s">
        <v>1855</v>
      </c>
      <c r="B565" s="121" t="s">
        <v>1856</v>
      </c>
      <c r="C565" s="121" t="s">
        <v>1857</v>
      </c>
    </row>
    <row r="566" spans="1:3" x14ac:dyDescent="0.25">
      <c r="A566" s="121" t="s">
        <v>1858</v>
      </c>
      <c r="B566" s="121" t="s">
        <v>1859</v>
      </c>
      <c r="C566" s="121" t="s">
        <v>1860</v>
      </c>
    </row>
    <row r="567" spans="1:3" x14ac:dyDescent="0.25">
      <c r="A567" s="121" t="s">
        <v>1861</v>
      </c>
      <c r="B567" s="121" t="s">
        <v>1862</v>
      </c>
      <c r="C567" s="121" t="s">
        <v>1863</v>
      </c>
    </row>
    <row r="568" spans="1:3" x14ac:dyDescent="0.25">
      <c r="A568" s="121" t="s">
        <v>1864</v>
      </c>
      <c r="B568" s="121" t="s">
        <v>1865</v>
      </c>
      <c r="C568" s="121" t="s">
        <v>1866</v>
      </c>
    </row>
    <row r="569" spans="1:3" ht="30" x14ac:dyDescent="0.25">
      <c r="A569" s="121" t="s">
        <v>1867</v>
      </c>
      <c r="B569" s="121" t="s">
        <v>1868</v>
      </c>
      <c r="C569" s="121" t="s">
        <v>1869</v>
      </c>
    </row>
    <row r="570" spans="1:3" ht="30" x14ac:dyDescent="0.25">
      <c r="A570" s="121" t="s">
        <v>1870</v>
      </c>
      <c r="B570" s="121" t="s">
        <v>1871</v>
      </c>
      <c r="C570" s="121" t="s">
        <v>1872</v>
      </c>
    </row>
    <row r="571" spans="1:3" x14ac:dyDescent="0.25">
      <c r="A571" s="121" t="s">
        <v>1873</v>
      </c>
      <c r="B571" s="121" t="s">
        <v>1874</v>
      </c>
      <c r="C571" s="121" t="s">
        <v>1875</v>
      </c>
    </row>
    <row r="572" spans="1:3" x14ac:dyDescent="0.25">
      <c r="A572" s="121" t="s">
        <v>1876</v>
      </c>
      <c r="B572" s="121" t="s">
        <v>1877</v>
      </c>
      <c r="C572" s="121" t="s">
        <v>1878</v>
      </c>
    </row>
    <row r="573" spans="1:3" x14ac:dyDescent="0.25">
      <c r="A573" s="121" t="s">
        <v>1879</v>
      </c>
      <c r="B573" s="121" t="s">
        <v>1880</v>
      </c>
      <c r="C573" s="121" t="s">
        <v>1881</v>
      </c>
    </row>
    <row r="574" spans="1:3" x14ac:dyDescent="0.25">
      <c r="A574" s="121" t="s">
        <v>1882</v>
      </c>
      <c r="B574" s="121" t="s">
        <v>1883</v>
      </c>
      <c r="C574" s="121" t="s">
        <v>1884</v>
      </c>
    </row>
    <row r="575" spans="1:3" ht="30" x14ac:dyDescent="0.25">
      <c r="A575" s="121" t="s">
        <v>1885</v>
      </c>
      <c r="B575" s="121" t="s">
        <v>1886</v>
      </c>
      <c r="C575" s="121" t="s">
        <v>1887</v>
      </c>
    </row>
    <row r="576" spans="1:3" x14ac:dyDescent="0.25">
      <c r="A576" s="121" t="s">
        <v>1888</v>
      </c>
      <c r="B576" s="121" t="s">
        <v>1889</v>
      </c>
      <c r="C576" s="121" t="s">
        <v>1890</v>
      </c>
    </row>
    <row r="577" spans="1:3" ht="30" x14ac:dyDescent="0.25">
      <c r="A577" s="121" t="s">
        <v>1891</v>
      </c>
      <c r="B577" s="121" t="s">
        <v>1892</v>
      </c>
      <c r="C577" s="121" t="s">
        <v>1893</v>
      </c>
    </row>
    <row r="578" spans="1:3" x14ac:dyDescent="0.25">
      <c r="A578" s="121" t="s">
        <v>1894</v>
      </c>
      <c r="B578" s="121" t="s">
        <v>1895</v>
      </c>
      <c r="C578" s="121" t="s">
        <v>1896</v>
      </c>
    </row>
    <row r="579" spans="1:3" x14ac:dyDescent="0.25">
      <c r="A579" s="121" t="s">
        <v>1897</v>
      </c>
      <c r="B579" s="121" t="s">
        <v>1898</v>
      </c>
      <c r="C579" s="121" t="s">
        <v>1899</v>
      </c>
    </row>
    <row r="580" spans="1:3" x14ac:dyDescent="0.25">
      <c r="A580" s="121" t="s">
        <v>1900</v>
      </c>
      <c r="B580" s="121" t="s">
        <v>1901</v>
      </c>
      <c r="C580" s="121" t="s">
        <v>1902</v>
      </c>
    </row>
    <row r="581" spans="1:3" x14ac:dyDescent="0.25">
      <c r="A581" s="121" t="s">
        <v>1903</v>
      </c>
      <c r="B581" s="121" t="s">
        <v>1904</v>
      </c>
      <c r="C581" s="121" t="s">
        <v>1905</v>
      </c>
    </row>
    <row r="582" spans="1:3" x14ac:dyDescent="0.25">
      <c r="A582" s="121" t="s">
        <v>1906</v>
      </c>
      <c r="B582" s="121" t="s">
        <v>1907</v>
      </c>
      <c r="C582" s="121" t="s">
        <v>1908</v>
      </c>
    </row>
    <row r="583" spans="1:3" x14ac:dyDescent="0.25">
      <c r="A583" s="121" t="s">
        <v>1909</v>
      </c>
      <c r="B583" s="121" t="s">
        <v>1910</v>
      </c>
      <c r="C583" s="121" t="s">
        <v>1908</v>
      </c>
    </row>
    <row r="584" spans="1:3" x14ac:dyDescent="0.25">
      <c r="A584" s="121" t="s">
        <v>1911</v>
      </c>
      <c r="B584" s="121" t="s">
        <v>1912</v>
      </c>
      <c r="C584" s="121" t="s">
        <v>1913</v>
      </c>
    </row>
    <row r="585" spans="1:3" x14ac:dyDescent="0.25">
      <c r="A585" s="121" t="s">
        <v>1914</v>
      </c>
      <c r="B585" s="121" t="s">
        <v>1915</v>
      </c>
      <c r="C585" s="121" t="s">
        <v>1916</v>
      </c>
    </row>
    <row r="586" spans="1:3" ht="30" x14ac:dyDescent="0.25">
      <c r="A586" s="121" t="s">
        <v>1917</v>
      </c>
      <c r="B586" s="121" t="s">
        <v>1918</v>
      </c>
      <c r="C586" s="121" t="s">
        <v>1919</v>
      </c>
    </row>
    <row r="587" spans="1:3" x14ac:dyDescent="0.25">
      <c r="A587" s="121" t="s">
        <v>1920</v>
      </c>
      <c r="B587" s="121" t="s">
        <v>1921</v>
      </c>
      <c r="C587" s="121" t="s">
        <v>1922</v>
      </c>
    </row>
    <row r="588" spans="1:3" ht="30" x14ac:dyDescent="0.25">
      <c r="A588" s="121" t="s">
        <v>1923</v>
      </c>
      <c r="B588" s="121" t="s">
        <v>1924</v>
      </c>
      <c r="C588" s="121" t="s">
        <v>1925</v>
      </c>
    </row>
    <row r="589" spans="1:3" ht="30" x14ac:dyDescent="0.25">
      <c r="A589" s="121" t="s">
        <v>1926</v>
      </c>
      <c r="B589" s="121" t="s">
        <v>1927</v>
      </c>
      <c r="C589" s="121" t="s">
        <v>1928</v>
      </c>
    </row>
    <row r="590" spans="1:3" ht="30" x14ac:dyDescent="0.25">
      <c r="A590" s="121" t="s">
        <v>1929</v>
      </c>
      <c r="B590" s="121" t="s">
        <v>1930</v>
      </c>
      <c r="C590" s="121" t="s">
        <v>1931</v>
      </c>
    </row>
    <row r="591" spans="1:3" ht="30" x14ac:dyDescent="0.25">
      <c r="A591" s="121" t="s">
        <v>1932</v>
      </c>
      <c r="B591" s="121" t="s">
        <v>1933</v>
      </c>
      <c r="C591" s="121" t="s">
        <v>1934</v>
      </c>
    </row>
    <row r="592" spans="1:3" ht="30" x14ac:dyDescent="0.25">
      <c r="A592" s="121" t="s">
        <v>1935</v>
      </c>
      <c r="B592" s="121" t="s">
        <v>1936</v>
      </c>
      <c r="C592" s="121" t="s">
        <v>1937</v>
      </c>
    </row>
    <row r="593" spans="1:3" x14ac:dyDescent="0.25">
      <c r="A593" s="121" t="s">
        <v>1938</v>
      </c>
      <c r="B593" s="121" t="s">
        <v>1939</v>
      </c>
      <c r="C593" s="121" t="s">
        <v>1940</v>
      </c>
    </row>
    <row r="594" spans="1:3" ht="30" x14ac:dyDescent="0.25">
      <c r="A594" s="121" t="s">
        <v>1941</v>
      </c>
      <c r="B594" s="121" t="s">
        <v>1942</v>
      </c>
      <c r="C594" s="121" t="s">
        <v>1943</v>
      </c>
    </row>
    <row r="595" spans="1:3" ht="30" x14ac:dyDescent="0.25">
      <c r="A595" s="121" t="s">
        <v>1944</v>
      </c>
      <c r="B595" s="121" t="s">
        <v>1945</v>
      </c>
      <c r="C595" s="121" t="s">
        <v>1946</v>
      </c>
    </row>
    <row r="596" spans="1:3" ht="30" x14ac:dyDescent="0.25">
      <c r="A596" s="121" t="s">
        <v>1947</v>
      </c>
      <c r="B596" s="121" t="s">
        <v>1948</v>
      </c>
      <c r="C596" s="121" t="s">
        <v>1949</v>
      </c>
    </row>
    <row r="597" spans="1:3" ht="30" x14ac:dyDescent="0.25">
      <c r="A597" s="121" t="s">
        <v>1950</v>
      </c>
      <c r="B597" s="121" t="s">
        <v>1951</v>
      </c>
      <c r="C597" s="121" t="s">
        <v>1949</v>
      </c>
    </row>
    <row r="598" spans="1:3" ht="30" x14ac:dyDescent="0.25">
      <c r="A598" s="121" t="s">
        <v>1952</v>
      </c>
      <c r="B598" s="121" t="s">
        <v>1953</v>
      </c>
      <c r="C598" s="121" t="s">
        <v>1954</v>
      </c>
    </row>
    <row r="599" spans="1:3" ht="30" x14ac:dyDescent="0.25">
      <c r="A599" s="121" t="s">
        <v>1955</v>
      </c>
      <c r="B599" s="121" t="s">
        <v>1956</v>
      </c>
      <c r="C599" s="121" t="s">
        <v>1957</v>
      </c>
    </row>
    <row r="600" spans="1:3" ht="30" x14ac:dyDescent="0.25">
      <c r="A600" s="121" t="s">
        <v>1958</v>
      </c>
      <c r="B600" s="121" t="s">
        <v>1959</v>
      </c>
      <c r="C600" s="121" t="s">
        <v>1960</v>
      </c>
    </row>
    <row r="601" spans="1:3" ht="30" x14ac:dyDescent="0.25">
      <c r="A601" s="121" t="s">
        <v>1961</v>
      </c>
      <c r="B601" s="121" t="s">
        <v>1962</v>
      </c>
      <c r="C601" s="121" t="s">
        <v>1963</v>
      </c>
    </row>
    <row r="602" spans="1:3" ht="30" x14ac:dyDescent="0.25">
      <c r="A602" s="121" t="s">
        <v>1964</v>
      </c>
      <c r="B602" s="121" t="s">
        <v>1965</v>
      </c>
      <c r="C602" s="121" t="s">
        <v>1966</v>
      </c>
    </row>
    <row r="603" spans="1:3" x14ac:dyDescent="0.25">
      <c r="A603" s="121" t="s">
        <v>1967</v>
      </c>
      <c r="B603" s="121" t="s">
        <v>1968</v>
      </c>
      <c r="C603" s="121" t="s">
        <v>1969</v>
      </c>
    </row>
    <row r="604" spans="1:3" ht="30" x14ac:dyDescent="0.25">
      <c r="A604" s="121" t="s">
        <v>1970</v>
      </c>
      <c r="B604" s="121" t="s">
        <v>1971</v>
      </c>
      <c r="C604" s="121" t="s">
        <v>1972</v>
      </c>
    </row>
    <row r="605" spans="1:3" ht="30" x14ac:dyDescent="0.25">
      <c r="A605" s="121" t="s">
        <v>1973</v>
      </c>
      <c r="B605" s="121" t="s">
        <v>1974</v>
      </c>
      <c r="C605" s="121" t="s">
        <v>1975</v>
      </c>
    </row>
    <row r="606" spans="1:3" ht="30" x14ac:dyDescent="0.25">
      <c r="A606" s="121" t="s">
        <v>1976</v>
      </c>
      <c r="B606" s="121" t="s">
        <v>1977</v>
      </c>
      <c r="C606" s="121" t="s">
        <v>1978</v>
      </c>
    </row>
    <row r="607" spans="1:3" ht="30" x14ac:dyDescent="0.25">
      <c r="A607" s="121" t="s">
        <v>1979</v>
      </c>
      <c r="B607" s="121" t="s">
        <v>1980</v>
      </c>
      <c r="C607" s="121" t="s">
        <v>1981</v>
      </c>
    </row>
    <row r="608" spans="1:3" ht="30" x14ac:dyDescent="0.25">
      <c r="A608" s="121" t="s">
        <v>1982</v>
      </c>
      <c r="B608" s="121" t="s">
        <v>1983</v>
      </c>
      <c r="C608" s="121" t="s">
        <v>1984</v>
      </c>
    </row>
    <row r="609" spans="1:3" x14ac:dyDescent="0.25">
      <c r="A609" s="121" t="s">
        <v>1985</v>
      </c>
      <c r="B609" s="121" t="s">
        <v>1986</v>
      </c>
      <c r="C609" s="121" t="s">
        <v>1987</v>
      </c>
    </row>
    <row r="610" spans="1:3" ht="30" x14ac:dyDescent="0.25">
      <c r="A610" s="121" t="s">
        <v>1988</v>
      </c>
      <c r="B610" s="121" t="s">
        <v>1989</v>
      </c>
      <c r="C610" s="121" t="s">
        <v>1990</v>
      </c>
    </row>
    <row r="611" spans="1:3" ht="30" x14ac:dyDescent="0.25">
      <c r="A611" s="121" t="s">
        <v>1991</v>
      </c>
      <c r="B611" s="121" t="s">
        <v>1992</v>
      </c>
      <c r="C611" s="121" t="s">
        <v>1993</v>
      </c>
    </row>
    <row r="612" spans="1:3" ht="30" x14ac:dyDescent="0.25">
      <c r="A612" s="121" t="s">
        <v>1994</v>
      </c>
      <c r="B612" s="121" t="s">
        <v>1995</v>
      </c>
      <c r="C612" s="121" t="s">
        <v>1996</v>
      </c>
    </row>
    <row r="613" spans="1:3" ht="30" x14ac:dyDescent="0.25">
      <c r="A613" s="121" t="s">
        <v>1997</v>
      </c>
      <c r="B613" s="121" t="s">
        <v>1998</v>
      </c>
      <c r="C613" s="121" t="s">
        <v>1999</v>
      </c>
    </row>
    <row r="614" spans="1:3" ht="30" x14ac:dyDescent="0.25">
      <c r="A614" s="121" t="s">
        <v>2000</v>
      </c>
      <c r="B614" s="121" t="s">
        <v>2001</v>
      </c>
      <c r="C614" s="121" t="s">
        <v>2002</v>
      </c>
    </row>
    <row r="615" spans="1:3" ht="30" x14ac:dyDescent="0.25">
      <c r="A615" s="121" t="s">
        <v>2003</v>
      </c>
      <c r="B615" s="121" t="s">
        <v>2004</v>
      </c>
      <c r="C615" s="121" t="s">
        <v>2005</v>
      </c>
    </row>
    <row r="616" spans="1:3" ht="30" x14ac:dyDescent="0.25">
      <c r="A616" s="121" t="s">
        <v>2006</v>
      </c>
      <c r="B616" s="121" t="s">
        <v>2007</v>
      </c>
      <c r="C616" s="121" t="s">
        <v>2008</v>
      </c>
    </row>
    <row r="617" spans="1:3" ht="30" x14ac:dyDescent="0.25">
      <c r="A617" s="121" t="s">
        <v>2009</v>
      </c>
      <c r="B617" s="121" t="s">
        <v>2010</v>
      </c>
      <c r="C617" s="121" t="s">
        <v>2011</v>
      </c>
    </row>
    <row r="618" spans="1:3" ht="30" x14ac:dyDescent="0.25">
      <c r="A618" s="121" t="s">
        <v>2012</v>
      </c>
      <c r="B618" s="121" t="s">
        <v>2013</v>
      </c>
      <c r="C618" s="121" t="s">
        <v>2014</v>
      </c>
    </row>
    <row r="619" spans="1:3" ht="30" x14ac:dyDescent="0.25">
      <c r="A619" s="121" t="s">
        <v>2015</v>
      </c>
      <c r="B619" s="121" t="s">
        <v>2016</v>
      </c>
      <c r="C619" s="121" t="s">
        <v>2017</v>
      </c>
    </row>
    <row r="620" spans="1:3" ht="45" x14ac:dyDescent="0.25">
      <c r="A620" s="121" t="s">
        <v>2018</v>
      </c>
      <c r="B620" s="121" t="s">
        <v>2019</v>
      </c>
      <c r="C620" s="121" t="s">
        <v>2020</v>
      </c>
    </row>
    <row r="621" spans="1:3" ht="30" x14ac:dyDescent="0.25">
      <c r="A621" s="121" t="s">
        <v>2021</v>
      </c>
      <c r="B621" s="121" t="s">
        <v>2022</v>
      </c>
      <c r="C621" s="121" t="s">
        <v>2023</v>
      </c>
    </row>
    <row r="622" spans="1:3" ht="30" x14ac:dyDescent="0.25">
      <c r="A622" s="121" t="s">
        <v>2024</v>
      </c>
      <c r="B622" s="121" t="s">
        <v>2025</v>
      </c>
      <c r="C622" s="121" t="s">
        <v>2026</v>
      </c>
    </row>
    <row r="623" spans="1:3" x14ac:dyDescent="0.25">
      <c r="A623" s="121" t="s">
        <v>2027</v>
      </c>
      <c r="B623" s="121" t="s">
        <v>2028</v>
      </c>
      <c r="C623" s="121" t="s">
        <v>2029</v>
      </c>
    </row>
    <row r="624" spans="1:3" x14ac:dyDescent="0.25">
      <c r="A624" s="121" t="s">
        <v>2030</v>
      </c>
      <c r="B624" s="121" t="s">
        <v>2031</v>
      </c>
      <c r="C624" s="121" t="s">
        <v>2032</v>
      </c>
    </row>
    <row r="625" spans="1:3" ht="30" x14ac:dyDescent="0.25">
      <c r="A625" s="121" t="s">
        <v>2033</v>
      </c>
      <c r="B625" s="121" t="s">
        <v>2034</v>
      </c>
      <c r="C625" s="121" t="s">
        <v>2035</v>
      </c>
    </row>
    <row r="626" spans="1:3" ht="30" x14ac:dyDescent="0.25">
      <c r="A626" s="121" t="s">
        <v>2036</v>
      </c>
      <c r="B626" s="121" t="s">
        <v>2037</v>
      </c>
      <c r="C626" s="121" t="s">
        <v>2038</v>
      </c>
    </row>
    <row r="627" spans="1:3" ht="30" x14ac:dyDescent="0.25">
      <c r="A627" s="121" t="s">
        <v>2039</v>
      </c>
      <c r="B627" s="121" t="s">
        <v>2040</v>
      </c>
      <c r="C627" s="121" t="s">
        <v>2041</v>
      </c>
    </row>
    <row r="628" spans="1:3" ht="30" x14ac:dyDescent="0.25">
      <c r="A628" s="121" t="s">
        <v>2042</v>
      </c>
      <c r="B628" s="121" t="s">
        <v>2043</v>
      </c>
      <c r="C628" s="121" t="s">
        <v>2044</v>
      </c>
    </row>
    <row r="629" spans="1:3" x14ac:dyDescent="0.25">
      <c r="A629" s="121" t="s">
        <v>2045</v>
      </c>
      <c r="B629" s="121" t="s">
        <v>2046</v>
      </c>
      <c r="C629" s="121" t="s">
        <v>2047</v>
      </c>
    </row>
    <row r="630" spans="1:3" ht="30" x14ac:dyDescent="0.25">
      <c r="A630" s="121" t="s">
        <v>2048</v>
      </c>
      <c r="B630" s="121" t="s">
        <v>2049</v>
      </c>
      <c r="C630" s="121" t="s">
        <v>2050</v>
      </c>
    </row>
    <row r="631" spans="1:3" x14ac:dyDescent="0.25">
      <c r="A631" s="123" t="s">
        <v>167</v>
      </c>
      <c r="B631" s="123" t="s">
        <v>167</v>
      </c>
      <c r="C631" s="123" t="s">
        <v>2051</v>
      </c>
    </row>
    <row r="632" spans="1:3" x14ac:dyDescent="0.25">
      <c r="A632" s="121" t="s">
        <v>2052</v>
      </c>
      <c r="B632" s="121" t="s">
        <v>2053</v>
      </c>
      <c r="C632" s="121" t="s">
        <v>2054</v>
      </c>
    </row>
    <row r="633" spans="1:3" x14ac:dyDescent="0.25">
      <c r="A633" s="121" t="s">
        <v>2055</v>
      </c>
      <c r="B633" s="121" t="s">
        <v>2056</v>
      </c>
      <c r="C633" s="121" t="s">
        <v>2057</v>
      </c>
    </row>
    <row r="634" spans="1:3" x14ac:dyDescent="0.25">
      <c r="A634" s="121" t="s">
        <v>2058</v>
      </c>
      <c r="B634" s="121" t="s">
        <v>2059</v>
      </c>
      <c r="C634" s="121" t="s">
        <v>2057</v>
      </c>
    </row>
    <row r="635" spans="1:3" x14ac:dyDescent="0.25">
      <c r="A635" s="121" t="s">
        <v>2060</v>
      </c>
      <c r="B635" s="121" t="s">
        <v>2061</v>
      </c>
      <c r="C635" s="121" t="s">
        <v>2062</v>
      </c>
    </row>
    <row r="636" spans="1:3" x14ac:dyDescent="0.25">
      <c r="A636" s="121" t="s">
        <v>2063</v>
      </c>
      <c r="B636" s="121" t="s">
        <v>2064</v>
      </c>
      <c r="C636" s="121" t="s">
        <v>2062</v>
      </c>
    </row>
    <row r="637" spans="1:3" x14ac:dyDescent="0.25">
      <c r="A637" s="121" t="s">
        <v>2065</v>
      </c>
      <c r="B637" s="121" t="s">
        <v>2066</v>
      </c>
      <c r="C637" s="121" t="s">
        <v>2067</v>
      </c>
    </row>
    <row r="638" spans="1:3" x14ac:dyDescent="0.25">
      <c r="A638" s="121" t="s">
        <v>2068</v>
      </c>
      <c r="B638" s="121" t="s">
        <v>2069</v>
      </c>
      <c r="C638" s="121" t="s">
        <v>2070</v>
      </c>
    </row>
    <row r="639" spans="1:3" x14ac:dyDescent="0.25">
      <c r="A639" s="121" t="s">
        <v>2071</v>
      </c>
      <c r="B639" s="121" t="s">
        <v>2072</v>
      </c>
      <c r="C639" s="121" t="s">
        <v>2073</v>
      </c>
    </row>
    <row r="640" spans="1:3" x14ac:dyDescent="0.25">
      <c r="A640" s="121" t="s">
        <v>2074</v>
      </c>
      <c r="B640" s="121" t="s">
        <v>2075</v>
      </c>
      <c r="C640" s="121" t="s">
        <v>2076</v>
      </c>
    </row>
    <row r="641" spans="1:3" x14ac:dyDescent="0.25">
      <c r="A641" s="121" t="s">
        <v>2077</v>
      </c>
      <c r="B641" s="121" t="s">
        <v>2078</v>
      </c>
      <c r="C641" s="121" t="s">
        <v>2079</v>
      </c>
    </row>
    <row r="642" spans="1:3" x14ac:dyDescent="0.25">
      <c r="A642" s="121" t="s">
        <v>2080</v>
      </c>
      <c r="B642" s="121" t="s">
        <v>2081</v>
      </c>
      <c r="C642" s="121" t="s">
        <v>2082</v>
      </c>
    </row>
    <row r="643" spans="1:3" x14ac:dyDescent="0.25">
      <c r="A643" s="121" t="s">
        <v>2083</v>
      </c>
      <c r="B643" s="121" t="s">
        <v>2084</v>
      </c>
      <c r="C643" s="121" t="s">
        <v>2085</v>
      </c>
    </row>
    <row r="644" spans="1:3" x14ac:dyDescent="0.25">
      <c r="A644" s="121" t="s">
        <v>2086</v>
      </c>
      <c r="B644" s="121" t="s">
        <v>2087</v>
      </c>
      <c r="C644" s="121" t="s">
        <v>2088</v>
      </c>
    </row>
    <row r="645" spans="1:3" x14ac:dyDescent="0.25">
      <c r="A645" s="121" t="s">
        <v>2089</v>
      </c>
      <c r="B645" s="121" t="s">
        <v>2090</v>
      </c>
      <c r="C645" s="121" t="s">
        <v>2088</v>
      </c>
    </row>
    <row r="646" spans="1:3" x14ac:dyDescent="0.25">
      <c r="A646" s="121" t="s">
        <v>2091</v>
      </c>
      <c r="B646" s="121" t="s">
        <v>2092</v>
      </c>
      <c r="C646" s="121" t="s">
        <v>2093</v>
      </c>
    </row>
    <row r="647" spans="1:3" x14ac:dyDescent="0.25">
      <c r="A647" s="121" t="s">
        <v>2094</v>
      </c>
      <c r="B647" s="121" t="s">
        <v>2095</v>
      </c>
      <c r="C647" s="121" t="s">
        <v>2096</v>
      </c>
    </row>
    <row r="648" spans="1:3" x14ac:dyDescent="0.25">
      <c r="A648" s="121" t="s">
        <v>2097</v>
      </c>
      <c r="B648" s="121" t="s">
        <v>2098</v>
      </c>
      <c r="C648" s="121" t="s">
        <v>2096</v>
      </c>
    </row>
    <row r="649" spans="1:3" x14ac:dyDescent="0.25">
      <c r="A649" s="121" t="s">
        <v>2099</v>
      </c>
      <c r="B649" s="121" t="s">
        <v>2100</v>
      </c>
      <c r="C649" s="121" t="s">
        <v>2101</v>
      </c>
    </row>
    <row r="650" spans="1:3" x14ac:dyDescent="0.25">
      <c r="A650" s="121" t="s">
        <v>2102</v>
      </c>
      <c r="B650" s="121" t="s">
        <v>2103</v>
      </c>
      <c r="C650" s="121" t="s">
        <v>2101</v>
      </c>
    </row>
    <row r="651" spans="1:3" x14ac:dyDescent="0.25">
      <c r="A651" s="121" t="s">
        <v>2104</v>
      </c>
      <c r="B651" s="121" t="s">
        <v>2105</v>
      </c>
      <c r="C651" s="121" t="s">
        <v>2106</v>
      </c>
    </row>
    <row r="652" spans="1:3" x14ac:dyDescent="0.25">
      <c r="A652" s="121" t="s">
        <v>2107</v>
      </c>
      <c r="B652" s="121" t="s">
        <v>2108</v>
      </c>
      <c r="C652" s="121" t="s">
        <v>2106</v>
      </c>
    </row>
    <row r="653" spans="1:3" x14ac:dyDescent="0.25">
      <c r="A653" s="121" t="s">
        <v>2109</v>
      </c>
      <c r="B653" s="121" t="s">
        <v>2110</v>
      </c>
      <c r="C653" s="121" t="s">
        <v>2111</v>
      </c>
    </row>
    <row r="654" spans="1:3" x14ac:dyDescent="0.25">
      <c r="A654" s="121" t="s">
        <v>2112</v>
      </c>
      <c r="B654" s="121" t="s">
        <v>2113</v>
      </c>
      <c r="C654" s="121" t="s">
        <v>2111</v>
      </c>
    </row>
    <row r="655" spans="1:3" x14ac:dyDescent="0.25">
      <c r="A655" s="121" t="s">
        <v>2114</v>
      </c>
      <c r="B655" s="121" t="s">
        <v>2115</v>
      </c>
      <c r="C655" s="121" t="s">
        <v>2116</v>
      </c>
    </row>
    <row r="656" spans="1:3" x14ac:dyDescent="0.25">
      <c r="A656" s="121" t="s">
        <v>2117</v>
      </c>
      <c r="B656" s="121" t="s">
        <v>2118</v>
      </c>
      <c r="C656" s="121" t="s">
        <v>2119</v>
      </c>
    </row>
    <row r="657" spans="1:3" x14ac:dyDescent="0.25">
      <c r="A657" s="121" t="s">
        <v>2120</v>
      </c>
      <c r="B657" s="121" t="s">
        <v>2121</v>
      </c>
      <c r="C657" s="121" t="s">
        <v>2119</v>
      </c>
    </row>
    <row r="658" spans="1:3" x14ac:dyDescent="0.25">
      <c r="A658" s="121" t="s">
        <v>2122</v>
      </c>
      <c r="B658" s="121" t="s">
        <v>2123</v>
      </c>
      <c r="C658" s="121" t="s">
        <v>2124</v>
      </c>
    </row>
    <row r="659" spans="1:3" x14ac:dyDescent="0.25">
      <c r="A659" s="121" t="s">
        <v>2125</v>
      </c>
      <c r="B659" s="121" t="s">
        <v>2126</v>
      </c>
      <c r="C659" s="121" t="s">
        <v>2127</v>
      </c>
    </row>
    <row r="660" spans="1:3" x14ac:dyDescent="0.25">
      <c r="A660" s="121" t="s">
        <v>2128</v>
      </c>
      <c r="B660" s="121" t="s">
        <v>2129</v>
      </c>
      <c r="C660" s="121" t="s">
        <v>2130</v>
      </c>
    </row>
    <row r="661" spans="1:3" x14ac:dyDescent="0.25">
      <c r="A661" s="121" t="s">
        <v>2131</v>
      </c>
      <c r="B661" s="121" t="s">
        <v>2132</v>
      </c>
      <c r="C661" s="121" t="s">
        <v>2133</v>
      </c>
    </row>
    <row r="662" spans="1:3" x14ac:dyDescent="0.25">
      <c r="A662" s="121" t="s">
        <v>2134</v>
      </c>
      <c r="B662" s="121" t="s">
        <v>2135</v>
      </c>
      <c r="C662" s="121" t="s">
        <v>2136</v>
      </c>
    </row>
    <row r="663" spans="1:3" x14ac:dyDescent="0.25">
      <c r="A663" s="121" t="s">
        <v>2137</v>
      </c>
      <c r="B663" s="121" t="s">
        <v>2138</v>
      </c>
      <c r="C663" s="121" t="s">
        <v>2136</v>
      </c>
    </row>
    <row r="664" spans="1:3" x14ac:dyDescent="0.25">
      <c r="A664" s="121" t="s">
        <v>2139</v>
      </c>
      <c r="B664" s="121" t="s">
        <v>2140</v>
      </c>
      <c r="C664" s="121" t="s">
        <v>2141</v>
      </c>
    </row>
    <row r="665" spans="1:3" x14ac:dyDescent="0.25">
      <c r="A665" s="121" t="s">
        <v>2142</v>
      </c>
      <c r="B665" s="121" t="s">
        <v>2143</v>
      </c>
      <c r="C665" s="121" t="s">
        <v>2144</v>
      </c>
    </row>
    <row r="666" spans="1:3" x14ac:dyDescent="0.25">
      <c r="A666" s="121" t="s">
        <v>2145</v>
      </c>
      <c r="B666" s="121" t="s">
        <v>2146</v>
      </c>
      <c r="C666" s="121" t="s">
        <v>2147</v>
      </c>
    </row>
    <row r="667" spans="1:3" x14ac:dyDescent="0.25">
      <c r="A667" s="121" t="s">
        <v>2148</v>
      </c>
      <c r="B667" s="121" t="s">
        <v>2149</v>
      </c>
      <c r="C667" s="121" t="s">
        <v>2150</v>
      </c>
    </row>
    <row r="668" spans="1:3" x14ac:dyDescent="0.25">
      <c r="A668" s="121" t="s">
        <v>2151</v>
      </c>
      <c r="B668" s="121" t="s">
        <v>2152</v>
      </c>
      <c r="C668" s="121" t="s">
        <v>2153</v>
      </c>
    </row>
    <row r="669" spans="1:3" x14ac:dyDescent="0.25">
      <c r="A669" s="121" t="s">
        <v>2154</v>
      </c>
      <c r="B669" s="121" t="s">
        <v>2155</v>
      </c>
      <c r="C669" s="121" t="s">
        <v>2156</v>
      </c>
    </row>
    <row r="670" spans="1:3" x14ac:dyDescent="0.25">
      <c r="A670" s="121" t="s">
        <v>2157</v>
      </c>
      <c r="B670" s="121" t="s">
        <v>2158</v>
      </c>
      <c r="C670" s="121" t="s">
        <v>2159</v>
      </c>
    </row>
    <row r="671" spans="1:3" x14ac:dyDescent="0.25">
      <c r="A671" s="121" t="s">
        <v>2160</v>
      </c>
      <c r="B671" s="121" t="s">
        <v>2161</v>
      </c>
      <c r="C671" s="121" t="s">
        <v>2162</v>
      </c>
    </row>
    <row r="672" spans="1:3" x14ac:dyDescent="0.25">
      <c r="A672" s="121" t="s">
        <v>2163</v>
      </c>
      <c r="B672" s="121" t="s">
        <v>2164</v>
      </c>
      <c r="C672" s="121" t="s">
        <v>2162</v>
      </c>
    </row>
    <row r="673" spans="1:3" x14ac:dyDescent="0.25">
      <c r="A673" s="121" t="s">
        <v>2165</v>
      </c>
      <c r="B673" s="121" t="s">
        <v>2166</v>
      </c>
      <c r="C673" s="121" t="s">
        <v>2167</v>
      </c>
    </row>
    <row r="674" spans="1:3" x14ac:dyDescent="0.25">
      <c r="A674" s="121" t="s">
        <v>2168</v>
      </c>
      <c r="B674" s="121" t="s">
        <v>2169</v>
      </c>
      <c r="C674" s="121" t="s">
        <v>2167</v>
      </c>
    </row>
    <row r="675" spans="1:3" x14ac:dyDescent="0.25">
      <c r="A675" s="123" t="s">
        <v>168</v>
      </c>
      <c r="B675" s="123" t="s">
        <v>168</v>
      </c>
      <c r="C675" s="123" t="s">
        <v>2170</v>
      </c>
    </row>
    <row r="676" spans="1:3" x14ac:dyDescent="0.25">
      <c r="A676" s="121" t="s">
        <v>2171</v>
      </c>
      <c r="B676" s="121" t="s">
        <v>2172</v>
      </c>
      <c r="C676" s="121" t="s">
        <v>2173</v>
      </c>
    </row>
    <row r="677" spans="1:3" x14ac:dyDescent="0.25">
      <c r="A677" s="121" t="s">
        <v>2174</v>
      </c>
      <c r="B677" s="121" t="s">
        <v>2175</v>
      </c>
      <c r="C677" s="121" t="s">
        <v>2176</v>
      </c>
    </row>
    <row r="678" spans="1:3" x14ac:dyDescent="0.25">
      <c r="A678" s="121" t="s">
        <v>2177</v>
      </c>
      <c r="B678" s="121" t="s">
        <v>2178</v>
      </c>
      <c r="C678" s="121" t="s">
        <v>2176</v>
      </c>
    </row>
    <row r="679" spans="1:3" x14ac:dyDescent="0.25">
      <c r="A679" s="121" t="s">
        <v>2179</v>
      </c>
      <c r="B679" s="121" t="s">
        <v>2180</v>
      </c>
      <c r="C679" s="121" t="s">
        <v>2181</v>
      </c>
    </row>
    <row r="680" spans="1:3" x14ac:dyDescent="0.25">
      <c r="A680" s="121" t="s">
        <v>2182</v>
      </c>
      <c r="B680" s="121" t="s">
        <v>2183</v>
      </c>
      <c r="C680" s="121" t="s">
        <v>2181</v>
      </c>
    </row>
    <row r="681" spans="1:3" x14ac:dyDescent="0.25">
      <c r="A681" s="121" t="s">
        <v>2184</v>
      </c>
      <c r="B681" s="121" t="s">
        <v>2185</v>
      </c>
      <c r="C681" s="121" t="s">
        <v>2186</v>
      </c>
    </row>
    <row r="682" spans="1:3" x14ac:dyDescent="0.25">
      <c r="A682" s="121" t="s">
        <v>2187</v>
      </c>
      <c r="B682" s="121" t="s">
        <v>2188</v>
      </c>
      <c r="C682" s="121" t="s">
        <v>2186</v>
      </c>
    </row>
    <row r="683" spans="1:3" x14ac:dyDescent="0.25">
      <c r="A683" s="121" t="s">
        <v>2189</v>
      </c>
      <c r="B683" s="121" t="s">
        <v>2190</v>
      </c>
      <c r="C683" s="121" t="s">
        <v>2191</v>
      </c>
    </row>
    <row r="684" spans="1:3" x14ac:dyDescent="0.25">
      <c r="A684" s="121" t="s">
        <v>2192</v>
      </c>
      <c r="B684" s="121" t="s">
        <v>2193</v>
      </c>
      <c r="C684" s="121" t="s">
        <v>2191</v>
      </c>
    </row>
    <row r="685" spans="1:3" x14ac:dyDescent="0.25">
      <c r="A685" s="121" t="s">
        <v>2194</v>
      </c>
      <c r="B685" s="121" t="s">
        <v>2195</v>
      </c>
      <c r="C685" s="121" t="s">
        <v>2196</v>
      </c>
    </row>
    <row r="686" spans="1:3" x14ac:dyDescent="0.25">
      <c r="A686" s="121" t="s">
        <v>2197</v>
      </c>
      <c r="B686" s="121" t="s">
        <v>2198</v>
      </c>
      <c r="C686" s="121" t="s">
        <v>2199</v>
      </c>
    </row>
    <row r="687" spans="1:3" x14ac:dyDescent="0.25">
      <c r="A687" s="121" t="s">
        <v>2200</v>
      </c>
      <c r="B687" s="121" t="s">
        <v>2201</v>
      </c>
      <c r="C687" s="121" t="s">
        <v>2199</v>
      </c>
    </row>
    <row r="688" spans="1:3" ht="30" x14ac:dyDescent="0.25">
      <c r="A688" s="121" t="s">
        <v>2202</v>
      </c>
      <c r="B688" s="121" t="s">
        <v>2203</v>
      </c>
      <c r="C688" s="121" t="s">
        <v>2204</v>
      </c>
    </row>
    <row r="689" spans="1:3" x14ac:dyDescent="0.25">
      <c r="A689" s="121" t="s">
        <v>2205</v>
      </c>
      <c r="B689" s="121" t="s">
        <v>2206</v>
      </c>
      <c r="C689" s="121" t="s">
        <v>2207</v>
      </c>
    </row>
    <row r="690" spans="1:3" x14ac:dyDescent="0.25">
      <c r="A690" s="121" t="s">
        <v>2208</v>
      </c>
      <c r="B690" s="121" t="s">
        <v>2209</v>
      </c>
      <c r="C690" s="121" t="s">
        <v>2210</v>
      </c>
    </row>
    <row r="691" spans="1:3" x14ac:dyDescent="0.25">
      <c r="A691" s="121" t="s">
        <v>2211</v>
      </c>
      <c r="B691" s="121" t="s">
        <v>2212</v>
      </c>
      <c r="C691" s="121" t="s">
        <v>2213</v>
      </c>
    </row>
    <row r="692" spans="1:3" x14ac:dyDescent="0.25">
      <c r="A692" s="121" t="s">
        <v>2214</v>
      </c>
      <c r="B692" s="121" t="s">
        <v>2215</v>
      </c>
      <c r="C692" s="121" t="s">
        <v>2213</v>
      </c>
    </row>
    <row r="693" spans="1:3" x14ac:dyDescent="0.25">
      <c r="A693" s="123" t="s">
        <v>169</v>
      </c>
      <c r="B693" s="123" t="s">
        <v>169</v>
      </c>
      <c r="C693" s="123" t="s">
        <v>2216</v>
      </c>
    </row>
    <row r="694" spans="1:3" x14ac:dyDescent="0.25">
      <c r="A694" s="121" t="s">
        <v>2217</v>
      </c>
      <c r="B694" s="121" t="s">
        <v>2218</v>
      </c>
      <c r="C694" s="121" t="s">
        <v>2219</v>
      </c>
    </row>
    <row r="695" spans="1:3" x14ac:dyDescent="0.25">
      <c r="A695" s="121" t="s">
        <v>2220</v>
      </c>
      <c r="B695" s="121" t="s">
        <v>2221</v>
      </c>
      <c r="C695" s="121" t="s">
        <v>2222</v>
      </c>
    </row>
    <row r="696" spans="1:3" x14ac:dyDescent="0.25">
      <c r="A696" s="121" t="s">
        <v>2223</v>
      </c>
      <c r="B696" s="121" t="s">
        <v>2224</v>
      </c>
      <c r="C696" s="121" t="s">
        <v>2225</v>
      </c>
    </row>
    <row r="697" spans="1:3" x14ac:dyDescent="0.25">
      <c r="A697" s="121" t="s">
        <v>2226</v>
      </c>
      <c r="B697" s="121" t="s">
        <v>2227</v>
      </c>
      <c r="C697" s="121" t="s">
        <v>2228</v>
      </c>
    </row>
    <row r="698" spans="1:3" x14ac:dyDescent="0.25">
      <c r="A698" s="121" t="s">
        <v>2229</v>
      </c>
      <c r="B698" s="121" t="s">
        <v>2230</v>
      </c>
      <c r="C698" s="121" t="s">
        <v>2231</v>
      </c>
    </row>
    <row r="699" spans="1:3" x14ac:dyDescent="0.25">
      <c r="A699" s="121" t="s">
        <v>2232</v>
      </c>
      <c r="B699" s="121" t="s">
        <v>2233</v>
      </c>
      <c r="C699" s="121" t="s">
        <v>2234</v>
      </c>
    </row>
    <row r="700" spans="1:3" x14ac:dyDescent="0.25">
      <c r="A700" s="121" t="s">
        <v>2235</v>
      </c>
      <c r="B700" s="121" t="s">
        <v>2236</v>
      </c>
      <c r="C700" s="121" t="s">
        <v>2237</v>
      </c>
    </row>
    <row r="701" spans="1:3" x14ac:dyDescent="0.25">
      <c r="A701" s="121" t="s">
        <v>2238</v>
      </c>
      <c r="B701" s="121" t="s">
        <v>2239</v>
      </c>
      <c r="C701" s="121" t="s">
        <v>2240</v>
      </c>
    </row>
    <row r="702" spans="1:3" x14ac:dyDescent="0.25">
      <c r="A702" s="121" t="s">
        <v>2241</v>
      </c>
      <c r="B702" s="121" t="s">
        <v>2242</v>
      </c>
      <c r="C702" s="121" t="s">
        <v>2243</v>
      </c>
    </row>
    <row r="703" spans="1:3" x14ac:dyDescent="0.25">
      <c r="A703" s="121" t="s">
        <v>2244</v>
      </c>
      <c r="B703" s="121" t="s">
        <v>2245</v>
      </c>
      <c r="C703" s="121" t="s">
        <v>2246</v>
      </c>
    </row>
    <row r="704" spans="1:3" ht="30" x14ac:dyDescent="0.25">
      <c r="A704" s="121" t="s">
        <v>2247</v>
      </c>
      <c r="B704" s="121" t="s">
        <v>2248</v>
      </c>
      <c r="C704" s="121" t="s">
        <v>2249</v>
      </c>
    </row>
    <row r="705" spans="1:3" x14ac:dyDescent="0.25">
      <c r="A705" s="121" t="s">
        <v>2250</v>
      </c>
      <c r="B705" s="121" t="s">
        <v>2251</v>
      </c>
      <c r="C705" s="121" t="s">
        <v>2252</v>
      </c>
    </row>
    <row r="706" spans="1:3" ht="30" x14ac:dyDescent="0.25">
      <c r="A706" s="121" t="s">
        <v>2253</v>
      </c>
      <c r="B706" s="121" t="s">
        <v>2254</v>
      </c>
      <c r="C706" s="121" t="s">
        <v>2255</v>
      </c>
    </row>
    <row r="707" spans="1:3" x14ac:dyDescent="0.25">
      <c r="A707" s="121" t="s">
        <v>2256</v>
      </c>
      <c r="B707" s="121" t="s">
        <v>2257</v>
      </c>
      <c r="C707" s="121" t="s">
        <v>2258</v>
      </c>
    </row>
    <row r="708" spans="1:3" x14ac:dyDescent="0.25">
      <c r="A708" s="121" t="s">
        <v>2259</v>
      </c>
      <c r="B708" s="121" t="s">
        <v>2260</v>
      </c>
      <c r="C708" s="121" t="s">
        <v>2261</v>
      </c>
    </row>
    <row r="709" spans="1:3" x14ac:dyDescent="0.25">
      <c r="A709" s="121" t="s">
        <v>2262</v>
      </c>
      <c r="B709" s="121" t="s">
        <v>2263</v>
      </c>
      <c r="C709" s="121" t="s">
        <v>2264</v>
      </c>
    </row>
    <row r="710" spans="1:3" x14ac:dyDescent="0.25">
      <c r="A710" s="121" t="s">
        <v>2265</v>
      </c>
      <c r="B710" s="121" t="s">
        <v>2266</v>
      </c>
      <c r="C710" s="121" t="s">
        <v>2267</v>
      </c>
    </row>
    <row r="711" spans="1:3" x14ac:dyDescent="0.25">
      <c r="A711" s="121" t="s">
        <v>2268</v>
      </c>
      <c r="B711" s="121" t="s">
        <v>2269</v>
      </c>
      <c r="C711" s="121" t="s">
        <v>2270</v>
      </c>
    </row>
    <row r="712" spans="1:3" x14ac:dyDescent="0.25">
      <c r="A712" s="121" t="s">
        <v>2271</v>
      </c>
      <c r="B712" s="121" t="s">
        <v>2272</v>
      </c>
      <c r="C712" s="121" t="s">
        <v>2273</v>
      </c>
    </row>
    <row r="713" spans="1:3" x14ac:dyDescent="0.25">
      <c r="A713" s="121" t="s">
        <v>2274</v>
      </c>
      <c r="B713" s="121" t="s">
        <v>2275</v>
      </c>
      <c r="C713" s="121" t="s">
        <v>2273</v>
      </c>
    </row>
    <row r="714" spans="1:3" x14ac:dyDescent="0.25">
      <c r="A714" s="121" t="s">
        <v>2276</v>
      </c>
      <c r="B714" s="121" t="s">
        <v>2277</v>
      </c>
      <c r="C714" s="121" t="s">
        <v>2278</v>
      </c>
    </row>
    <row r="715" spans="1:3" x14ac:dyDescent="0.25">
      <c r="A715" s="121" t="s">
        <v>2279</v>
      </c>
      <c r="B715" s="121" t="s">
        <v>2280</v>
      </c>
      <c r="C715" s="121" t="s">
        <v>2281</v>
      </c>
    </row>
    <row r="716" spans="1:3" x14ac:dyDescent="0.25">
      <c r="A716" s="121" t="s">
        <v>2282</v>
      </c>
      <c r="B716" s="121" t="s">
        <v>2283</v>
      </c>
      <c r="C716" s="121" t="s">
        <v>2281</v>
      </c>
    </row>
    <row r="717" spans="1:3" x14ac:dyDescent="0.25">
      <c r="A717" s="121" t="s">
        <v>2284</v>
      </c>
      <c r="B717" s="121" t="s">
        <v>2285</v>
      </c>
      <c r="C717" s="121" t="s">
        <v>2286</v>
      </c>
    </row>
    <row r="718" spans="1:3" x14ac:dyDescent="0.25">
      <c r="A718" s="121" t="s">
        <v>2287</v>
      </c>
      <c r="B718" s="121" t="s">
        <v>2288</v>
      </c>
      <c r="C718" s="121" t="s">
        <v>2286</v>
      </c>
    </row>
    <row r="719" spans="1:3" x14ac:dyDescent="0.25">
      <c r="A719" s="121" t="s">
        <v>2289</v>
      </c>
      <c r="B719" s="121" t="s">
        <v>2290</v>
      </c>
      <c r="C719" s="121" t="s">
        <v>2291</v>
      </c>
    </row>
    <row r="720" spans="1:3" x14ac:dyDescent="0.25">
      <c r="A720" s="121" t="s">
        <v>2292</v>
      </c>
      <c r="B720" s="121" t="s">
        <v>2293</v>
      </c>
      <c r="C720" s="121" t="s">
        <v>2294</v>
      </c>
    </row>
    <row r="721" spans="1:3" x14ac:dyDescent="0.25">
      <c r="A721" s="121" t="s">
        <v>2295</v>
      </c>
      <c r="B721" s="121" t="s">
        <v>2296</v>
      </c>
      <c r="C721" s="121" t="s">
        <v>2294</v>
      </c>
    </row>
    <row r="722" spans="1:3" x14ac:dyDescent="0.25">
      <c r="A722" s="121" t="s">
        <v>2297</v>
      </c>
      <c r="B722" s="121" t="s">
        <v>2298</v>
      </c>
      <c r="C722" s="121" t="s">
        <v>2299</v>
      </c>
    </row>
    <row r="723" spans="1:3" x14ac:dyDescent="0.25">
      <c r="A723" s="121" t="s">
        <v>2300</v>
      </c>
      <c r="B723" s="121" t="s">
        <v>2301</v>
      </c>
      <c r="C723" s="121" t="s">
        <v>2299</v>
      </c>
    </row>
    <row r="724" spans="1:3" x14ac:dyDescent="0.25">
      <c r="A724" s="121" t="s">
        <v>2302</v>
      </c>
      <c r="B724" s="121" t="s">
        <v>2303</v>
      </c>
      <c r="C724" s="121" t="s">
        <v>2304</v>
      </c>
    </row>
    <row r="725" spans="1:3" x14ac:dyDescent="0.25">
      <c r="A725" s="121" t="s">
        <v>2305</v>
      </c>
      <c r="B725" s="121" t="s">
        <v>2306</v>
      </c>
      <c r="C725" s="121" t="s">
        <v>2304</v>
      </c>
    </row>
    <row r="726" spans="1:3" x14ac:dyDescent="0.25">
      <c r="A726" s="121" t="s">
        <v>2307</v>
      </c>
      <c r="B726" s="121" t="s">
        <v>2308</v>
      </c>
      <c r="C726" s="121" t="s">
        <v>2309</v>
      </c>
    </row>
    <row r="727" spans="1:3" x14ac:dyDescent="0.25">
      <c r="A727" s="121" t="s">
        <v>2310</v>
      </c>
      <c r="B727" s="121" t="s">
        <v>2311</v>
      </c>
      <c r="C727" s="121" t="s">
        <v>2309</v>
      </c>
    </row>
    <row r="728" spans="1:3" ht="30" x14ac:dyDescent="0.25">
      <c r="A728" s="121" t="s">
        <v>2312</v>
      </c>
      <c r="B728" s="121" t="s">
        <v>2313</v>
      </c>
      <c r="C728" s="121" t="s">
        <v>2314</v>
      </c>
    </row>
    <row r="729" spans="1:3" ht="30" x14ac:dyDescent="0.25">
      <c r="A729" s="121" t="s">
        <v>2315</v>
      </c>
      <c r="B729" s="121" t="s">
        <v>2316</v>
      </c>
      <c r="C729" s="121" t="s">
        <v>2314</v>
      </c>
    </row>
    <row r="730" spans="1:3" x14ac:dyDescent="0.25">
      <c r="A730" s="121" t="s">
        <v>2317</v>
      </c>
      <c r="B730" s="121" t="s">
        <v>2318</v>
      </c>
      <c r="C730" s="121" t="s">
        <v>2319</v>
      </c>
    </row>
    <row r="731" spans="1:3" x14ac:dyDescent="0.25">
      <c r="A731" s="121" t="s">
        <v>2320</v>
      </c>
      <c r="B731" s="121" t="s">
        <v>2321</v>
      </c>
      <c r="C731" s="121" t="s">
        <v>2322</v>
      </c>
    </row>
    <row r="732" spans="1:3" x14ac:dyDescent="0.25">
      <c r="A732" s="121" t="s">
        <v>2323</v>
      </c>
      <c r="B732" s="121" t="s">
        <v>2324</v>
      </c>
      <c r="C732" s="121" t="s">
        <v>2325</v>
      </c>
    </row>
    <row r="733" spans="1:3" ht="30" x14ac:dyDescent="0.25">
      <c r="A733" s="121" t="s">
        <v>2326</v>
      </c>
      <c r="B733" s="121" t="s">
        <v>2327</v>
      </c>
      <c r="C733" s="121" t="s">
        <v>2328</v>
      </c>
    </row>
    <row r="734" spans="1:3" x14ac:dyDescent="0.25">
      <c r="A734" s="121" t="s">
        <v>2329</v>
      </c>
      <c r="B734" s="121" t="s">
        <v>2330</v>
      </c>
      <c r="C734" s="121" t="s">
        <v>2331</v>
      </c>
    </row>
    <row r="735" spans="1:3" x14ac:dyDescent="0.25">
      <c r="A735" s="121" t="s">
        <v>2332</v>
      </c>
      <c r="B735" s="121" t="s">
        <v>2333</v>
      </c>
      <c r="C735" s="121" t="s">
        <v>2334</v>
      </c>
    </row>
    <row r="736" spans="1:3" x14ac:dyDescent="0.25">
      <c r="A736" s="121" t="s">
        <v>2335</v>
      </c>
      <c r="B736" s="121" t="s">
        <v>2336</v>
      </c>
      <c r="C736" s="121" t="s">
        <v>2337</v>
      </c>
    </row>
    <row r="737" spans="1:3" x14ac:dyDescent="0.25">
      <c r="A737" s="121" t="s">
        <v>2338</v>
      </c>
      <c r="B737" s="121" t="s">
        <v>2339</v>
      </c>
      <c r="C737" s="121" t="s">
        <v>2340</v>
      </c>
    </row>
    <row r="738" spans="1:3" x14ac:dyDescent="0.25">
      <c r="A738" s="121" t="s">
        <v>2341</v>
      </c>
      <c r="B738" s="121" t="s">
        <v>2342</v>
      </c>
      <c r="C738" s="121" t="s">
        <v>2343</v>
      </c>
    </row>
    <row r="739" spans="1:3" x14ac:dyDescent="0.25">
      <c r="A739" s="121" t="s">
        <v>2344</v>
      </c>
      <c r="B739" s="121" t="s">
        <v>2345</v>
      </c>
      <c r="C739" s="121" t="s">
        <v>2346</v>
      </c>
    </row>
    <row r="740" spans="1:3" x14ac:dyDescent="0.25">
      <c r="A740" s="121" t="s">
        <v>2347</v>
      </c>
      <c r="B740" s="121" t="s">
        <v>2348</v>
      </c>
      <c r="C740" s="121" t="s">
        <v>2349</v>
      </c>
    </row>
    <row r="741" spans="1:3" x14ac:dyDescent="0.25">
      <c r="A741" s="123" t="s">
        <v>170</v>
      </c>
      <c r="B741" s="123" t="s">
        <v>170</v>
      </c>
      <c r="C741" s="123" t="s">
        <v>2350</v>
      </c>
    </row>
    <row r="742" spans="1:3" x14ac:dyDescent="0.25">
      <c r="A742" s="121" t="s">
        <v>2351</v>
      </c>
      <c r="B742" s="121" t="s">
        <v>2352</v>
      </c>
      <c r="C742" s="121" t="s">
        <v>2353</v>
      </c>
    </row>
    <row r="743" spans="1:3" x14ac:dyDescent="0.25">
      <c r="A743" s="121" t="s">
        <v>2354</v>
      </c>
      <c r="B743" s="121" t="s">
        <v>2355</v>
      </c>
      <c r="C743" s="121" t="s">
        <v>2356</v>
      </c>
    </row>
    <row r="744" spans="1:3" x14ac:dyDescent="0.25">
      <c r="A744" s="121" t="s">
        <v>2357</v>
      </c>
      <c r="B744" s="121" t="s">
        <v>2358</v>
      </c>
      <c r="C744" s="121" t="s">
        <v>2359</v>
      </c>
    </row>
    <row r="745" spans="1:3" x14ac:dyDescent="0.25">
      <c r="A745" s="121" t="s">
        <v>2360</v>
      </c>
      <c r="B745" s="121" t="s">
        <v>2361</v>
      </c>
      <c r="C745" s="121" t="s">
        <v>2362</v>
      </c>
    </row>
    <row r="746" spans="1:3" x14ac:dyDescent="0.25">
      <c r="A746" s="121" t="s">
        <v>2363</v>
      </c>
      <c r="B746" s="121" t="s">
        <v>2364</v>
      </c>
      <c r="C746" s="121" t="s">
        <v>2365</v>
      </c>
    </row>
    <row r="747" spans="1:3" x14ac:dyDescent="0.25">
      <c r="A747" s="121" t="s">
        <v>2366</v>
      </c>
      <c r="B747" s="121" t="s">
        <v>2367</v>
      </c>
      <c r="C747" s="121" t="s">
        <v>2365</v>
      </c>
    </row>
    <row r="748" spans="1:3" x14ac:dyDescent="0.25">
      <c r="A748" s="121" t="s">
        <v>2368</v>
      </c>
      <c r="B748" s="121" t="s">
        <v>2369</v>
      </c>
      <c r="C748" s="121" t="s">
        <v>2370</v>
      </c>
    </row>
    <row r="749" spans="1:3" x14ac:dyDescent="0.25">
      <c r="A749" s="121" t="s">
        <v>2371</v>
      </c>
      <c r="B749" s="121" t="s">
        <v>2372</v>
      </c>
      <c r="C749" s="121" t="s">
        <v>2370</v>
      </c>
    </row>
    <row r="750" spans="1:3" x14ac:dyDescent="0.25">
      <c r="A750" s="121" t="s">
        <v>2373</v>
      </c>
      <c r="B750" s="121" t="s">
        <v>2374</v>
      </c>
      <c r="C750" s="121" t="s">
        <v>2375</v>
      </c>
    </row>
    <row r="751" spans="1:3" x14ac:dyDescent="0.25">
      <c r="A751" s="121" t="s">
        <v>2376</v>
      </c>
      <c r="B751" s="121" t="s">
        <v>2377</v>
      </c>
      <c r="C751" s="121" t="s">
        <v>2378</v>
      </c>
    </row>
    <row r="752" spans="1:3" x14ac:dyDescent="0.25">
      <c r="A752" s="121" t="s">
        <v>2379</v>
      </c>
      <c r="B752" s="121" t="s">
        <v>2380</v>
      </c>
      <c r="C752" s="121" t="s">
        <v>2381</v>
      </c>
    </row>
    <row r="753" spans="1:3" ht="30" x14ac:dyDescent="0.25">
      <c r="A753" s="121" t="s">
        <v>2382</v>
      </c>
      <c r="B753" s="121" t="s">
        <v>2383</v>
      </c>
      <c r="C753" s="121" t="s">
        <v>2384</v>
      </c>
    </row>
    <row r="754" spans="1:3" ht="30" x14ac:dyDescent="0.25">
      <c r="A754" s="121" t="s">
        <v>2385</v>
      </c>
      <c r="B754" s="121" t="s">
        <v>2386</v>
      </c>
      <c r="C754" s="121" t="s">
        <v>2387</v>
      </c>
    </row>
    <row r="755" spans="1:3" x14ac:dyDescent="0.25">
      <c r="A755" s="121" t="s">
        <v>2388</v>
      </c>
      <c r="B755" s="121" t="s">
        <v>2389</v>
      </c>
      <c r="C755" s="121" t="s">
        <v>2390</v>
      </c>
    </row>
    <row r="756" spans="1:3" x14ac:dyDescent="0.25">
      <c r="A756" s="121" t="s">
        <v>2391</v>
      </c>
      <c r="B756" s="121" t="s">
        <v>2392</v>
      </c>
      <c r="C756" s="121" t="s">
        <v>2393</v>
      </c>
    </row>
    <row r="757" spans="1:3" x14ac:dyDescent="0.25">
      <c r="A757" s="121" t="s">
        <v>2394</v>
      </c>
      <c r="B757" s="121" t="s">
        <v>2395</v>
      </c>
      <c r="C757" s="121" t="s">
        <v>2396</v>
      </c>
    </row>
    <row r="758" spans="1:3" x14ac:dyDescent="0.25">
      <c r="A758" s="121" t="s">
        <v>2397</v>
      </c>
      <c r="B758" s="121" t="s">
        <v>2398</v>
      </c>
      <c r="C758" s="121" t="s">
        <v>2399</v>
      </c>
    </row>
    <row r="759" spans="1:3" x14ac:dyDescent="0.25">
      <c r="A759" s="121" t="s">
        <v>2400</v>
      </c>
      <c r="B759" s="121" t="s">
        <v>2401</v>
      </c>
      <c r="C759" s="121" t="s">
        <v>2399</v>
      </c>
    </row>
    <row r="760" spans="1:3" x14ac:dyDescent="0.25">
      <c r="A760" s="121" t="s">
        <v>2402</v>
      </c>
      <c r="B760" s="121" t="s">
        <v>2403</v>
      </c>
      <c r="C760" s="121" t="s">
        <v>2404</v>
      </c>
    </row>
    <row r="761" spans="1:3" x14ac:dyDescent="0.25">
      <c r="A761" s="121" t="s">
        <v>2405</v>
      </c>
      <c r="B761" s="121" t="s">
        <v>2406</v>
      </c>
      <c r="C761" s="121" t="s">
        <v>2404</v>
      </c>
    </row>
    <row r="762" spans="1:3" x14ac:dyDescent="0.25">
      <c r="A762" s="121" t="s">
        <v>2407</v>
      </c>
      <c r="B762" s="121" t="s">
        <v>2408</v>
      </c>
      <c r="C762" s="121" t="s">
        <v>2409</v>
      </c>
    </row>
    <row r="763" spans="1:3" ht="30" x14ac:dyDescent="0.25">
      <c r="A763" s="121" t="s">
        <v>2410</v>
      </c>
      <c r="B763" s="121" t="s">
        <v>2411</v>
      </c>
      <c r="C763" s="121" t="s">
        <v>2412</v>
      </c>
    </row>
    <row r="764" spans="1:3" x14ac:dyDescent="0.25">
      <c r="A764" s="121" t="s">
        <v>2413</v>
      </c>
      <c r="B764" s="121" t="s">
        <v>2414</v>
      </c>
      <c r="C764" s="121" t="s">
        <v>2415</v>
      </c>
    </row>
    <row r="765" spans="1:3" x14ac:dyDescent="0.25">
      <c r="A765" s="121" t="s">
        <v>2416</v>
      </c>
      <c r="B765" s="121" t="s">
        <v>2417</v>
      </c>
      <c r="C765" s="121" t="s">
        <v>2418</v>
      </c>
    </row>
    <row r="766" spans="1:3" ht="30" x14ac:dyDescent="0.25">
      <c r="A766" s="121" t="s">
        <v>2419</v>
      </c>
      <c r="B766" s="121" t="s">
        <v>2420</v>
      </c>
      <c r="C766" s="121" t="s">
        <v>2421</v>
      </c>
    </row>
    <row r="767" spans="1:3" x14ac:dyDescent="0.25">
      <c r="A767" s="121" t="s">
        <v>2422</v>
      </c>
      <c r="B767" s="121" t="s">
        <v>2423</v>
      </c>
      <c r="C767" s="121" t="s">
        <v>2424</v>
      </c>
    </row>
    <row r="768" spans="1:3" x14ac:dyDescent="0.25">
      <c r="A768" s="121" t="s">
        <v>2425</v>
      </c>
      <c r="B768" s="121" t="s">
        <v>2426</v>
      </c>
      <c r="C768" s="121" t="s">
        <v>2427</v>
      </c>
    </row>
    <row r="769" spans="1:3" x14ac:dyDescent="0.25">
      <c r="A769" s="121" t="s">
        <v>2428</v>
      </c>
      <c r="B769" s="121" t="s">
        <v>2429</v>
      </c>
      <c r="C769" s="121" t="s">
        <v>2430</v>
      </c>
    </row>
    <row r="770" spans="1:3" x14ac:dyDescent="0.25">
      <c r="A770" s="121" t="s">
        <v>2431</v>
      </c>
      <c r="B770" s="121" t="s">
        <v>2432</v>
      </c>
      <c r="C770" s="121" t="s">
        <v>2433</v>
      </c>
    </row>
    <row r="771" spans="1:3" x14ac:dyDescent="0.25">
      <c r="A771" s="121" t="s">
        <v>2434</v>
      </c>
      <c r="B771" s="121" t="s">
        <v>2435</v>
      </c>
      <c r="C771" s="121" t="s">
        <v>2436</v>
      </c>
    </row>
    <row r="772" spans="1:3" x14ac:dyDescent="0.25">
      <c r="A772" s="121" t="s">
        <v>2437</v>
      </c>
      <c r="B772" s="121" t="s">
        <v>2438</v>
      </c>
      <c r="C772" s="121" t="s">
        <v>2436</v>
      </c>
    </row>
    <row r="773" spans="1:3" x14ac:dyDescent="0.25">
      <c r="A773" s="123" t="s">
        <v>171</v>
      </c>
      <c r="B773" s="123" t="s">
        <v>171</v>
      </c>
      <c r="C773" s="123" t="s">
        <v>2439</v>
      </c>
    </row>
    <row r="774" spans="1:3" x14ac:dyDescent="0.25">
      <c r="A774" s="121" t="s">
        <v>2440</v>
      </c>
      <c r="B774" s="121" t="s">
        <v>2441</v>
      </c>
      <c r="C774" s="121" t="s">
        <v>2439</v>
      </c>
    </row>
    <row r="775" spans="1:3" x14ac:dyDescent="0.25">
      <c r="A775" s="121" t="s">
        <v>2442</v>
      </c>
      <c r="B775" s="121" t="s">
        <v>2443</v>
      </c>
      <c r="C775" s="121" t="s">
        <v>2444</v>
      </c>
    </row>
    <row r="776" spans="1:3" x14ac:dyDescent="0.25">
      <c r="A776" s="121" t="s">
        <v>2445</v>
      </c>
      <c r="B776" s="121" t="s">
        <v>2446</v>
      </c>
      <c r="C776" s="121" t="s">
        <v>2444</v>
      </c>
    </row>
    <row r="777" spans="1:3" x14ac:dyDescent="0.25">
      <c r="A777" s="121" t="s">
        <v>2447</v>
      </c>
      <c r="B777" s="121" t="s">
        <v>2448</v>
      </c>
      <c r="C777" s="121" t="s">
        <v>2449</v>
      </c>
    </row>
    <row r="778" spans="1:3" x14ac:dyDescent="0.25">
      <c r="A778" s="121" t="s">
        <v>2450</v>
      </c>
      <c r="B778" s="121" t="s">
        <v>2451</v>
      </c>
      <c r="C778" s="121" t="s">
        <v>2449</v>
      </c>
    </row>
    <row r="779" spans="1:3" x14ac:dyDescent="0.25">
      <c r="A779" s="121" t="s">
        <v>2452</v>
      </c>
      <c r="B779" s="121" t="s">
        <v>2453</v>
      </c>
      <c r="C779" s="121" t="s">
        <v>2454</v>
      </c>
    </row>
    <row r="780" spans="1:3" x14ac:dyDescent="0.25">
      <c r="A780" s="121" t="s">
        <v>2455</v>
      </c>
      <c r="B780" s="121" t="s">
        <v>2456</v>
      </c>
      <c r="C780" s="121" t="s">
        <v>2457</v>
      </c>
    </row>
    <row r="781" spans="1:3" x14ac:dyDescent="0.25">
      <c r="A781" s="121" t="s">
        <v>2458</v>
      </c>
      <c r="B781" s="121" t="s">
        <v>2459</v>
      </c>
      <c r="C781" s="121" t="s">
        <v>2460</v>
      </c>
    </row>
    <row r="782" spans="1:3" x14ac:dyDescent="0.25">
      <c r="A782" s="123" t="s">
        <v>172</v>
      </c>
      <c r="B782" s="123" t="s">
        <v>172</v>
      </c>
      <c r="C782" s="123" t="s">
        <v>2461</v>
      </c>
    </row>
    <row r="783" spans="1:3" x14ac:dyDescent="0.25">
      <c r="A783" s="121" t="s">
        <v>2462</v>
      </c>
      <c r="B783" s="121" t="s">
        <v>2463</v>
      </c>
      <c r="C783" s="121" t="s">
        <v>2464</v>
      </c>
    </row>
    <row r="784" spans="1:3" x14ac:dyDescent="0.25">
      <c r="A784" s="121" t="s">
        <v>2465</v>
      </c>
      <c r="B784" s="121" t="s">
        <v>2466</v>
      </c>
      <c r="C784" s="121" t="s">
        <v>2467</v>
      </c>
    </row>
    <row r="785" spans="1:3" x14ac:dyDescent="0.25">
      <c r="A785" s="121" t="s">
        <v>2468</v>
      </c>
      <c r="B785" s="121" t="s">
        <v>2469</v>
      </c>
      <c r="C785" s="121" t="s">
        <v>2467</v>
      </c>
    </row>
    <row r="786" spans="1:3" x14ac:dyDescent="0.25">
      <c r="A786" s="121" t="s">
        <v>2470</v>
      </c>
      <c r="B786" s="121" t="s">
        <v>2471</v>
      </c>
      <c r="C786" s="121" t="s">
        <v>2472</v>
      </c>
    </row>
    <row r="787" spans="1:3" x14ac:dyDescent="0.25">
      <c r="A787" s="121" t="s">
        <v>2473</v>
      </c>
      <c r="B787" s="121" t="s">
        <v>2474</v>
      </c>
      <c r="C787" s="121" t="s">
        <v>2472</v>
      </c>
    </row>
    <row r="788" spans="1:3" ht="30" x14ac:dyDescent="0.25">
      <c r="A788" s="121" t="s">
        <v>2475</v>
      </c>
      <c r="B788" s="121" t="s">
        <v>2476</v>
      </c>
      <c r="C788" s="121" t="s">
        <v>2477</v>
      </c>
    </row>
    <row r="789" spans="1:3" x14ac:dyDescent="0.25">
      <c r="A789" s="121" t="s">
        <v>2478</v>
      </c>
      <c r="B789" s="121" t="s">
        <v>2479</v>
      </c>
      <c r="C789" s="121" t="s">
        <v>2480</v>
      </c>
    </row>
    <row r="790" spans="1:3" x14ac:dyDescent="0.25">
      <c r="A790" s="121" t="s">
        <v>2481</v>
      </c>
      <c r="B790" s="121" t="s">
        <v>2482</v>
      </c>
      <c r="C790" s="121" t="s">
        <v>2480</v>
      </c>
    </row>
    <row r="791" spans="1:3" x14ac:dyDescent="0.25">
      <c r="A791" s="121" t="s">
        <v>2483</v>
      </c>
      <c r="B791" s="121" t="s">
        <v>2484</v>
      </c>
      <c r="C791" s="121" t="s">
        <v>2485</v>
      </c>
    </row>
    <row r="792" spans="1:3" x14ac:dyDescent="0.25">
      <c r="A792" s="121" t="s">
        <v>2486</v>
      </c>
      <c r="B792" s="121" t="s">
        <v>2487</v>
      </c>
      <c r="C792" s="121" t="s">
        <v>2488</v>
      </c>
    </row>
    <row r="793" spans="1:3" x14ac:dyDescent="0.25">
      <c r="A793" s="121" t="s">
        <v>2489</v>
      </c>
      <c r="B793" s="121" t="s">
        <v>2490</v>
      </c>
      <c r="C793" s="121" t="s">
        <v>2491</v>
      </c>
    </row>
    <row r="794" spans="1:3" x14ac:dyDescent="0.25">
      <c r="A794" s="121" t="s">
        <v>2492</v>
      </c>
      <c r="B794" s="121" t="s">
        <v>2493</v>
      </c>
      <c r="C794" s="121" t="s">
        <v>2494</v>
      </c>
    </row>
    <row r="795" spans="1:3" ht="30" x14ac:dyDescent="0.25">
      <c r="A795" s="121" t="s">
        <v>2495</v>
      </c>
      <c r="B795" s="121" t="s">
        <v>2496</v>
      </c>
      <c r="C795" s="121" t="s">
        <v>2497</v>
      </c>
    </row>
    <row r="796" spans="1:3" x14ac:dyDescent="0.25">
      <c r="A796" s="121" t="s">
        <v>2498</v>
      </c>
      <c r="B796" s="121" t="s">
        <v>2499</v>
      </c>
      <c r="C796" s="121" t="s">
        <v>2500</v>
      </c>
    </row>
    <row r="797" spans="1:3" ht="30" x14ac:dyDescent="0.25">
      <c r="A797" s="121" t="s">
        <v>2501</v>
      </c>
      <c r="B797" s="121" t="s">
        <v>2502</v>
      </c>
      <c r="C797" s="121" t="s">
        <v>2503</v>
      </c>
    </row>
    <row r="798" spans="1:3" x14ac:dyDescent="0.25">
      <c r="A798" s="121" t="s">
        <v>2504</v>
      </c>
      <c r="B798" s="121" t="s">
        <v>2505</v>
      </c>
      <c r="C798" s="121" t="s">
        <v>2506</v>
      </c>
    </row>
    <row r="799" spans="1:3" x14ac:dyDescent="0.25">
      <c r="A799" s="121" t="s">
        <v>2507</v>
      </c>
      <c r="B799" s="121" t="s">
        <v>2508</v>
      </c>
      <c r="C799" s="121" t="s">
        <v>2506</v>
      </c>
    </row>
    <row r="800" spans="1:3" x14ac:dyDescent="0.25">
      <c r="A800" s="121" t="s">
        <v>2509</v>
      </c>
      <c r="B800" s="121" t="s">
        <v>2510</v>
      </c>
      <c r="C800" s="121" t="s">
        <v>2511</v>
      </c>
    </row>
    <row r="801" spans="1:3" x14ac:dyDescent="0.25">
      <c r="A801" s="121" t="s">
        <v>2512</v>
      </c>
      <c r="B801" s="121" t="s">
        <v>2513</v>
      </c>
      <c r="C801" s="121" t="s">
        <v>2514</v>
      </c>
    </row>
    <row r="802" spans="1:3" x14ac:dyDescent="0.25">
      <c r="A802" s="121" t="s">
        <v>2515</v>
      </c>
      <c r="B802" s="121" t="s">
        <v>2516</v>
      </c>
      <c r="C802" s="121" t="s">
        <v>2517</v>
      </c>
    </row>
    <row r="803" spans="1:3" ht="30" x14ac:dyDescent="0.25">
      <c r="A803" s="121" t="s">
        <v>2518</v>
      </c>
      <c r="B803" s="121" t="s">
        <v>2519</v>
      </c>
      <c r="C803" s="121" t="s">
        <v>2520</v>
      </c>
    </row>
    <row r="804" spans="1:3" ht="30" x14ac:dyDescent="0.25">
      <c r="A804" s="121" t="s">
        <v>2521</v>
      </c>
      <c r="B804" s="121" t="s">
        <v>2522</v>
      </c>
      <c r="C804" s="121" t="s">
        <v>2523</v>
      </c>
    </row>
    <row r="805" spans="1:3" ht="30" x14ac:dyDescent="0.25">
      <c r="A805" s="121" t="s">
        <v>2524</v>
      </c>
      <c r="B805" s="121" t="s">
        <v>2525</v>
      </c>
      <c r="C805" s="121" t="s">
        <v>2523</v>
      </c>
    </row>
    <row r="806" spans="1:3" x14ac:dyDescent="0.25">
      <c r="A806" s="121" t="s">
        <v>2526</v>
      </c>
      <c r="B806" s="121" t="s">
        <v>2527</v>
      </c>
      <c r="C806" s="121" t="s">
        <v>2528</v>
      </c>
    </row>
    <row r="807" spans="1:3" x14ac:dyDescent="0.25">
      <c r="A807" s="121" t="s">
        <v>2529</v>
      </c>
      <c r="B807" s="121" t="s">
        <v>2530</v>
      </c>
      <c r="C807" s="121" t="s">
        <v>2531</v>
      </c>
    </row>
    <row r="808" spans="1:3" x14ac:dyDescent="0.25">
      <c r="A808" s="121" t="s">
        <v>2532</v>
      </c>
      <c r="B808" s="121" t="s">
        <v>2533</v>
      </c>
      <c r="C808" s="121" t="s">
        <v>2534</v>
      </c>
    </row>
    <row r="809" spans="1:3" x14ac:dyDescent="0.25">
      <c r="A809" s="121" t="s">
        <v>2535</v>
      </c>
      <c r="B809" s="121" t="s">
        <v>2536</v>
      </c>
      <c r="C809" s="121" t="s">
        <v>2537</v>
      </c>
    </row>
    <row r="810" spans="1:3" x14ac:dyDescent="0.25">
      <c r="A810" s="121" t="s">
        <v>2538</v>
      </c>
      <c r="B810" s="121" t="s">
        <v>2539</v>
      </c>
      <c r="C810" s="121" t="s">
        <v>2540</v>
      </c>
    </row>
    <row r="811" spans="1:3" x14ac:dyDescent="0.25">
      <c r="A811" s="121" t="s">
        <v>2541</v>
      </c>
      <c r="B811" s="121" t="s">
        <v>2542</v>
      </c>
      <c r="C811" s="121" t="s">
        <v>2540</v>
      </c>
    </row>
    <row r="812" spans="1:3" x14ac:dyDescent="0.25">
      <c r="A812" s="121" t="s">
        <v>2543</v>
      </c>
      <c r="B812" s="121" t="s">
        <v>2544</v>
      </c>
      <c r="C812" s="121" t="s">
        <v>2545</v>
      </c>
    </row>
    <row r="813" spans="1:3" x14ac:dyDescent="0.25">
      <c r="A813" s="121" t="s">
        <v>2546</v>
      </c>
      <c r="B813" s="121" t="s">
        <v>2547</v>
      </c>
      <c r="C813" s="121" t="s">
        <v>2548</v>
      </c>
    </row>
    <row r="814" spans="1:3" x14ac:dyDescent="0.25">
      <c r="A814" s="121" t="s">
        <v>2549</v>
      </c>
      <c r="B814" s="121" t="s">
        <v>2550</v>
      </c>
      <c r="C814" s="121" t="s">
        <v>2548</v>
      </c>
    </row>
    <row r="815" spans="1:3" x14ac:dyDescent="0.25">
      <c r="A815" s="121" t="s">
        <v>2551</v>
      </c>
      <c r="B815" s="121" t="s">
        <v>2552</v>
      </c>
      <c r="C815" s="121" t="s">
        <v>2553</v>
      </c>
    </row>
    <row r="816" spans="1:3" x14ac:dyDescent="0.25">
      <c r="A816" s="121" t="s">
        <v>2554</v>
      </c>
      <c r="B816" s="121" t="s">
        <v>2555</v>
      </c>
      <c r="C816" s="121" t="s">
        <v>2553</v>
      </c>
    </row>
    <row r="817" spans="1:3" x14ac:dyDescent="0.25">
      <c r="A817" s="121" t="s">
        <v>2556</v>
      </c>
      <c r="B817" s="121" t="s">
        <v>2557</v>
      </c>
      <c r="C817" s="121" t="s">
        <v>2558</v>
      </c>
    </row>
    <row r="818" spans="1:3" x14ac:dyDescent="0.25">
      <c r="A818" s="121" t="s">
        <v>2559</v>
      </c>
      <c r="B818" s="121" t="s">
        <v>2560</v>
      </c>
      <c r="C818" s="121" t="s">
        <v>2558</v>
      </c>
    </row>
    <row r="819" spans="1:3" x14ac:dyDescent="0.25">
      <c r="A819" s="121" t="s">
        <v>2561</v>
      </c>
      <c r="B819" s="121" t="s">
        <v>2562</v>
      </c>
      <c r="C819" s="121" t="s">
        <v>2563</v>
      </c>
    </row>
    <row r="820" spans="1:3" x14ac:dyDescent="0.25">
      <c r="A820" s="121" t="s">
        <v>2564</v>
      </c>
      <c r="B820" s="121" t="s">
        <v>2565</v>
      </c>
      <c r="C820" s="121" t="s">
        <v>2563</v>
      </c>
    </row>
    <row r="821" spans="1:3" x14ac:dyDescent="0.25">
      <c r="A821" s="121" t="s">
        <v>2566</v>
      </c>
      <c r="B821" s="121" t="s">
        <v>2567</v>
      </c>
      <c r="C821" s="121" t="s">
        <v>2568</v>
      </c>
    </row>
    <row r="822" spans="1:3" x14ac:dyDescent="0.25">
      <c r="A822" s="121" t="s">
        <v>2569</v>
      </c>
      <c r="B822" s="121" t="s">
        <v>2570</v>
      </c>
      <c r="C822" s="121" t="s">
        <v>2568</v>
      </c>
    </row>
    <row r="823" spans="1:3" x14ac:dyDescent="0.25">
      <c r="A823" s="121" t="s">
        <v>2571</v>
      </c>
      <c r="B823" s="121" t="s">
        <v>2572</v>
      </c>
      <c r="C823" s="121" t="s">
        <v>2568</v>
      </c>
    </row>
    <row r="824" spans="1:3" x14ac:dyDescent="0.25">
      <c r="A824" s="123" t="s">
        <v>173</v>
      </c>
      <c r="B824" s="123" t="s">
        <v>173</v>
      </c>
      <c r="C824" s="123" t="s">
        <v>2573</v>
      </c>
    </row>
    <row r="825" spans="1:3" x14ac:dyDescent="0.25">
      <c r="A825" s="121" t="s">
        <v>2574</v>
      </c>
      <c r="B825" s="121" t="s">
        <v>2575</v>
      </c>
      <c r="C825" s="121" t="s">
        <v>2576</v>
      </c>
    </row>
    <row r="826" spans="1:3" x14ac:dyDescent="0.25">
      <c r="A826" s="121" t="s">
        <v>2577</v>
      </c>
      <c r="B826" s="121" t="s">
        <v>2578</v>
      </c>
      <c r="C826" s="121" t="s">
        <v>2579</v>
      </c>
    </row>
    <row r="827" spans="1:3" x14ac:dyDescent="0.25">
      <c r="A827" s="121" t="s">
        <v>2580</v>
      </c>
      <c r="B827" s="121" t="s">
        <v>2581</v>
      </c>
      <c r="C827" s="121" t="s">
        <v>2582</v>
      </c>
    </row>
    <row r="828" spans="1:3" x14ac:dyDescent="0.25">
      <c r="A828" s="121" t="s">
        <v>2583</v>
      </c>
      <c r="B828" s="121" t="s">
        <v>2584</v>
      </c>
      <c r="C828" s="121" t="s">
        <v>2585</v>
      </c>
    </row>
    <row r="829" spans="1:3" x14ac:dyDescent="0.25">
      <c r="A829" s="121" t="s">
        <v>2586</v>
      </c>
      <c r="B829" s="121" t="s">
        <v>2587</v>
      </c>
      <c r="C829" s="121" t="s">
        <v>2588</v>
      </c>
    </row>
    <row r="830" spans="1:3" x14ac:dyDescent="0.25">
      <c r="A830" s="121" t="s">
        <v>2589</v>
      </c>
      <c r="B830" s="121" t="s">
        <v>2590</v>
      </c>
      <c r="C830" s="121" t="s">
        <v>2591</v>
      </c>
    </row>
    <row r="831" spans="1:3" x14ac:dyDescent="0.25">
      <c r="A831" s="121" t="s">
        <v>2592</v>
      </c>
      <c r="B831" s="121" t="s">
        <v>2593</v>
      </c>
      <c r="C831" s="121" t="s">
        <v>2594</v>
      </c>
    </row>
    <row r="832" spans="1:3" x14ac:dyDescent="0.25">
      <c r="A832" s="121" t="s">
        <v>2595</v>
      </c>
      <c r="B832" s="121" t="s">
        <v>2596</v>
      </c>
      <c r="C832" s="121" t="s">
        <v>2597</v>
      </c>
    </row>
    <row r="833" spans="1:3" x14ac:dyDescent="0.25">
      <c r="A833" s="121" t="s">
        <v>2598</v>
      </c>
      <c r="B833" s="121" t="s">
        <v>2599</v>
      </c>
      <c r="C833" s="121" t="s">
        <v>2600</v>
      </c>
    </row>
    <row r="834" spans="1:3" x14ac:dyDescent="0.25">
      <c r="A834" s="121" t="s">
        <v>2601</v>
      </c>
      <c r="B834" s="121" t="s">
        <v>2602</v>
      </c>
      <c r="C834" s="121" t="s">
        <v>2603</v>
      </c>
    </row>
    <row r="835" spans="1:3" x14ac:dyDescent="0.25">
      <c r="A835" s="121" t="s">
        <v>2604</v>
      </c>
      <c r="B835" s="121" t="s">
        <v>2605</v>
      </c>
      <c r="C835" s="121" t="s">
        <v>2606</v>
      </c>
    </row>
    <row r="836" spans="1:3" x14ac:dyDescent="0.25">
      <c r="A836" s="121" t="s">
        <v>2607</v>
      </c>
      <c r="B836" s="121" t="s">
        <v>2608</v>
      </c>
      <c r="C836" s="121" t="s">
        <v>2609</v>
      </c>
    </row>
    <row r="837" spans="1:3" x14ac:dyDescent="0.25">
      <c r="A837" s="121" t="s">
        <v>2610</v>
      </c>
      <c r="B837" s="121" t="s">
        <v>2611</v>
      </c>
      <c r="C837" s="121" t="s">
        <v>2612</v>
      </c>
    </row>
    <row r="838" spans="1:3" x14ac:dyDescent="0.25">
      <c r="A838" s="121" t="s">
        <v>2613</v>
      </c>
      <c r="B838" s="121" t="s">
        <v>2614</v>
      </c>
      <c r="C838" s="121" t="s">
        <v>2615</v>
      </c>
    </row>
    <row r="839" spans="1:3" x14ac:dyDescent="0.25">
      <c r="A839" s="121" t="s">
        <v>2616</v>
      </c>
      <c r="B839" s="121" t="s">
        <v>2617</v>
      </c>
      <c r="C839" s="121" t="s">
        <v>2618</v>
      </c>
    </row>
    <row r="840" spans="1:3" ht="30" x14ac:dyDescent="0.25">
      <c r="A840" s="121" t="s">
        <v>2619</v>
      </c>
      <c r="B840" s="121" t="s">
        <v>2620</v>
      </c>
      <c r="C840" s="121" t="s">
        <v>2621</v>
      </c>
    </row>
    <row r="841" spans="1:3" ht="30" x14ac:dyDescent="0.25">
      <c r="A841" s="121" t="s">
        <v>2622</v>
      </c>
      <c r="B841" s="121" t="s">
        <v>2623</v>
      </c>
      <c r="C841" s="121" t="s">
        <v>2621</v>
      </c>
    </row>
    <row r="842" spans="1:3" x14ac:dyDescent="0.25">
      <c r="A842" s="121" t="s">
        <v>2624</v>
      </c>
      <c r="B842" s="121" t="s">
        <v>2625</v>
      </c>
      <c r="C842" s="121" t="s">
        <v>2626</v>
      </c>
    </row>
    <row r="843" spans="1:3" x14ac:dyDescent="0.25">
      <c r="A843" s="121" t="s">
        <v>2627</v>
      </c>
      <c r="B843" s="121" t="s">
        <v>2628</v>
      </c>
      <c r="C843" s="121" t="s">
        <v>2629</v>
      </c>
    </row>
    <row r="844" spans="1:3" x14ac:dyDescent="0.25">
      <c r="A844" s="121" t="s">
        <v>2630</v>
      </c>
      <c r="B844" s="121" t="s">
        <v>2631</v>
      </c>
      <c r="C844" s="121" t="s">
        <v>2629</v>
      </c>
    </row>
    <row r="845" spans="1:3" x14ac:dyDescent="0.25">
      <c r="A845" s="121" t="s">
        <v>2632</v>
      </c>
      <c r="B845" s="121" t="s">
        <v>2633</v>
      </c>
      <c r="C845" s="121" t="s">
        <v>2634</v>
      </c>
    </row>
    <row r="846" spans="1:3" x14ac:dyDescent="0.25">
      <c r="A846" s="121" t="s">
        <v>2635</v>
      </c>
      <c r="B846" s="121" t="s">
        <v>2636</v>
      </c>
      <c r="C846" s="121" t="s">
        <v>2634</v>
      </c>
    </row>
    <row r="847" spans="1:3" x14ac:dyDescent="0.25">
      <c r="A847" s="121" t="s">
        <v>2637</v>
      </c>
      <c r="B847" s="121" t="s">
        <v>2638</v>
      </c>
      <c r="C847" s="121" t="s">
        <v>2639</v>
      </c>
    </row>
    <row r="848" spans="1:3" x14ac:dyDescent="0.25">
      <c r="A848" s="121" t="s">
        <v>2640</v>
      </c>
      <c r="B848" s="121" t="s">
        <v>2641</v>
      </c>
      <c r="C848" s="121" t="s">
        <v>2639</v>
      </c>
    </row>
    <row r="849" spans="1:3" ht="30" x14ac:dyDescent="0.25">
      <c r="A849" s="121" t="s">
        <v>2642</v>
      </c>
      <c r="B849" s="121" t="s">
        <v>2643</v>
      </c>
      <c r="C849" s="121" t="s">
        <v>2644</v>
      </c>
    </row>
    <row r="850" spans="1:3" x14ac:dyDescent="0.25">
      <c r="A850" s="121" t="s">
        <v>2645</v>
      </c>
      <c r="B850" s="121" t="s">
        <v>2646</v>
      </c>
      <c r="C850" s="121" t="s">
        <v>2647</v>
      </c>
    </row>
    <row r="851" spans="1:3" x14ac:dyDescent="0.25">
      <c r="A851" s="121" t="s">
        <v>2648</v>
      </c>
      <c r="B851" s="121" t="s">
        <v>2649</v>
      </c>
      <c r="C851" s="121" t="s">
        <v>2650</v>
      </c>
    </row>
    <row r="852" spans="1:3" x14ac:dyDescent="0.25">
      <c r="A852" s="121" t="s">
        <v>2651</v>
      </c>
      <c r="B852" s="121" t="s">
        <v>2652</v>
      </c>
      <c r="C852" s="121" t="s">
        <v>2653</v>
      </c>
    </row>
    <row r="853" spans="1:3" x14ac:dyDescent="0.25">
      <c r="A853" s="121" t="s">
        <v>2654</v>
      </c>
      <c r="B853" s="121" t="s">
        <v>2655</v>
      </c>
      <c r="C853" s="121" t="s">
        <v>2656</v>
      </c>
    </row>
    <row r="854" spans="1:3" x14ac:dyDescent="0.25">
      <c r="A854" s="121" t="s">
        <v>2657</v>
      </c>
      <c r="B854" s="121" t="s">
        <v>2658</v>
      </c>
      <c r="C854" s="121" t="s">
        <v>2656</v>
      </c>
    </row>
    <row r="855" spans="1:3" x14ac:dyDescent="0.25">
      <c r="A855" s="121" t="s">
        <v>2659</v>
      </c>
      <c r="B855" s="121" t="s">
        <v>2660</v>
      </c>
      <c r="C855" s="121" t="s">
        <v>2661</v>
      </c>
    </row>
    <row r="856" spans="1:3" x14ac:dyDescent="0.25">
      <c r="A856" s="121" t="s">
        <v>2662</v>
      </c>
      <c r="B856" s="121" t="s">
        <v>2663</v>
      </c>
      <c r="C856" s="121" t="s">
        <v>2664</v>
      </c>
    </row>
    <row r="857" spans="1:3" x14ac:dyDescent="0.25">
      <c r="A857" s="121" t="s">
        <v>2665</v>
      </c>
      <c r="B857" s="121" t="s">
        <v>2666</v>
      </c>
      <c r="C857" s="121" t="s">
        <v>2664</v>
      </c>
    </row>
    <row r="858" spans="1:3" x14ac:dyDescent="0.25">
      <c r="A858" s="121" t="s">
        <v>2667</v>
      </c>
      <c r="B858" s="121" t="s">
        <v>2668</v>
      </c>
      <c r="C858" s="121" t="s">
        <v>2669</v>
      </c>
    </row>
    <row r="859" spans="1:3" x14ac:dyDescent="0.25">
      <c r="A859" s="121" t="s">
        <v>2670</v>
      </c>
      <c r="B859" s="121" t="s">
        <v>2671</v>
      </c>
      <c r="C859" s="121" t="s">
        <v>2669</v>
      </c>
    </row>
    <row r="860" spans="1:3" x14ac:dyDescent="0.25">
      <c r="A860" s="121" t="s">
        <v>2672</v>
      </c>
      <c r="B860" s="121" t="s">
        <v>2673</v>
      </c>
      <c r="C860" s="121" t="s">
        <v>2674</v>
      </c>
    </row>
    <row r="861" spans="1:3" x14ac:dyDescent="0.25">
      <c r="A861" s="121" t="s">
        <v>2675</v>
      </c>
      <c r="B861" s="121" t="s">
        <v>2676</v>
      </c>
      <c r="C861" s="121" t="s">
        <v>2674</v>
      </c>
    </row>
    <row r="862" spans="1:3" x14ac:dyDescent="0.25">
      <c r="A862" s="121" t="s">
        <v>2677</v>
      </c>
      <c r="B862" s="121" t="s">
        <v>2678</v>
      </c>
      <c r="C862" s="121" t="s">
        <v>2679</v>
      </c>
    </row>
    <row r="863" spans="1:3" x14ac:dyDescent="0.25">
      <c r="A863" s="121" t="s">
        <v>2680</v>
      </c>
      <c r="B863" s="121" t="s">
        <v>2681</v>
      </c>
      <c r="C863" s="121" t="s">
        <v>2682</v>
      </c>
    </row>
    <row r="864" spans="1:3" x14ac:dyDescent="0.25">
      <c r="A864" s="121" t="s">
        <v>2683</v>
      </c>
      <c r="B864" s="121" t="s">
        <v>2684</v>
      </c>
      <c r="C864" s="121" t="s">
        <v>2682</v>
      </c>
    </row>
    <row r="865" spans="1:3" x14ac:dyDescent="0.25">
      <c r="A865" s="121" t="s">
        <v>2685</v>
      </c>
      <c r="B865" s="121" t="s">
        <v>2686</v>
      </c>
      <c r="C865" s="121" t="s">
        <v>2687</v>
      </c>
    </row>
    <row r="866" spans="1:3" x14ac:dyDescent="0.25">
      <c r="A866" s="121" t="s">
        <v>2688</v>
      </c>
      <c r="B866" s="121" t="s">
        <v>2689</v>
      </c>
      <c r="C866" s="121" t="s">
        <v>2690</v>
      </c>
    </row>
    <row r="867" spans="1:3" x14ac:dyDescent="0.25">
      <c r="A867" s="121" t="s">
        <v>2691</v>
      </c>
      <c r="B867" s="121" t="s">
        <v>2692</v>
      </c>
      <c r="C867" s="121" t="s">
        <v>2693</v>
      </c>
    </row>
    <row r="868" spans="1:3" x14ac:dyDescent="0.25">
      <c r="A868" s="121" t="s">
        <v>2694</v>
      </c>
      <c r="B868" s="121" t="s">
        <v>2695</v>
      </c>
      <c r="C868" s="121" t="s">
        <v>2696</v>
      </c>
    </row>
    <row r="869" spans="1:3" x14ac:dyDescent="0.25">
      <c r="A869" s="121" t="s">
        <v>2697</v>
      </c>
      <c r="B869" s="121" t="s">
        <v>2698</v>
      </c>
      <c r="C869" s="121" t="s">
        <v>2699</v>
      </c>
    </row>
    <row r="870" spans="1:3" x14ac:dyDescent="0.25">
      <c r="A870" s="121" t="s">
        <v>2700</v>
      </c>
      <c r="B870" s="121" t="s">
        <v>2701</v>
      </c>
      <c r="C870" s="121" t="s">
        <v>2699</v>
      </c>
    </row>
    <row r="871" spans="1:3" ht="30" x14ac:dyDescent="0.25">
      <c r="A871" s="121" t="s">
        <v>2702</v>
      </c>
      <c r="B871" s="121" t="s">
        <v>2703</v>
      </c>
      <c r="C871" s="121" t="s">
        <v>2704</v>
      </c>
    </row>
    <row r="872" spans="1:3" x14ac:dyDescent="0.25">
      <c r="A872" s="121" t="s">
        <v>2705</v>
      </c>
      <c r="B872" s="121" t="s">
        <v>2706</v>
      </c>
      <c r="C872" s="121" t="s">
        <v>2707</v>
      </c>
    </row>
    <row r="873" spans="1:3" x14ac:dyDescent="0.25">
      <c r="A873" s="121" t="s">
        <v>2708</v>
      </c>
      <c r="B873" s="121" t="s">
        <v>2709</v>
      </c>
      <c r="C873" s="121" t="s">
        <v>2710</v>
      </c>
    </row>
    <row r="874" spans="1:3" ht="30" x14ac:dyDescent="0.25">
      <c r="A874" s="121" t="s">
        <v>2711</v>
      </c>
      <c r="B874" s="121" t="s">
        <v>2712</v>
      </c>
      <c r="C874" s="121" t="s">
        <v>2713</v>
      </c>
    </row>
    <row r="875" spans="1:3" x14ac:dyDescent="0.25">
      <c r="A875" s="121" t="s">
        <v>2714</v>
      </c>
      <c r="B875" s="121" t="s">
        <v>2715</v>
      </c>
      <c r="C875" s="121" t="s">
        <v>2716</v>
      </c>
    </row>
    <row r="876" spans="1:3" x14ac:dyDescent="0.25">
      <c r="A876" s="121" t="s">
        <v>2717</v>
      </c>
      <c r="B876" s="121" t="s">
        <v>2718</v>
      </c>
      <c r="C876" s="121" t="s">
        <v>2716</v>
      </c>
    </row>
    <row r="877" spans="1:3" x14ac:dyDescent="0.25">
      <c r="A877" s="121" t="s">
        <v>2719</v>
      </c>
      <c r="B877" s="121" t="s">
        <v>2720</v>
      </c>
      <c r="C877" s="121" t="s">
        <v>2721</v>
      </c>
    </row>
    <row r="878" spans="1:3" x14ac:dyDescent="0.25">
      <c r="A878" s="121" t="s">
        <v>2722</v>
      </c>
      <c r="B878" s="121" t="s">
        <v>2723</v>
      </c>
      <c r="C878" s="121" t="s">
        <v>2721</v>
      </c>
    </row>
    <row r="879" spans="1:3" x14ac:dyDescent="0.25">
      <c r="A879" s="121" t="s">
        <v>2724</v>
      </c>
      <c r="B879" s="121" t="s">
        <v>2725</v>
      </c>
      <c r="C879" s="121" t="s">
        <v>2726</v>
      </c>
    </row>
    <row r="880" spans="1:3" x14ac:dyDescent="0.25">
      <c r="A880" s="121" t="s">
        <v>2727</v>
      </c>
      <c r="B880" s="121" t="s">
        <v>2728</v>
      </c>
      <c r="C880" s="121" t="s">
        <v>2729</v>
      </c>
    </row>
    <row r="881" spans="1:3" x14ac:dyDescent="0.25">
      <c r="A881" s="121" t="s">
        <v>2730</v>
      </c>
      <c r="B881" s="121" t="s">
        <v>2731</v>
      </c>
      <c r="C881" s="121" t="s">
        <v>2732</v>
      </c>
    </row>
    <row r="882" spans="1:3" x14ac:dyDescent="0.25">
      <c r="A882" s="121" t="s">
        <v>2733</v>
      </c>
      <c r="B882" s="121" t="s">
        <v>2734</v>
      </c>
      <c r="C882" s="121" t="s">
        <v>2735</v>
      </c>
    </row>
    <row r="883" spans="1:3" x14ac:dyDescent="0.25">
      <c r="A883" s="123" t="s">
        <v>174</v>
      </c>
      <c r="B883" s="123" t="s">
        <v>174</v>
      </c>
      <c r="C883" s="123" t="s">
        <v>2736</v>
      </c>
    </row>
    <row r="884" spans="1:3" x14ac:dyDescent="0.25">
      <c r="A884" s="121" t="s">
        <v>2737</v>
      </c>
      <c r="B884" s="121" t="s">
        <v>2738</v>
      </c>
      <c r="C884" s="121" t="s">
        <v>2736</v>
      </c>
    </row>
    <row r="885" spans="1:3" x14ac:dyDescent="0.25">
      <c r="A885" s="121" t="s">
        <v>2739</v>
      </c>
      <c r="B885" s="121" t="s">
        <v>2740</v>
      </c>
      <c r="C885" s="121" t="s">
        <v>2741</v>
      </c>
    </row>
    <row r="886" spans="1:3" x14ac:dyDescent="0.25">
      <c r="A886" s="121" t="s">
        <v>2742</v>
      </c>
      <c r="B886" s="121" t="s">
        <v>2743</v>
      </c>
      <c r="C886" s="121" t="s">
        <v>2744</v>
      </c>
    </row>
    <row r="887" spans="1:3" ht="30" x14ac:dyDescent="0.25">
      <c r="A887" s="121" t="s">
        <v>2745</v>
      </c>
      <c r="B887" s="121" t="s">
        <v>2746</v>
      </c>
      <c r="C887" s="121" t="s">
        <v>2747</v>
      </c>
    </row>
    <row r="888" spans="1:3" x14ac:dyDescent="0.25">
      <c r="A888" s="121" t="s">
        <v>2748</v>
      </c>
      <c r="B888" s="121" t="s">
        <v>2749</v>
      </c>
      <c r="C888" s="121" t="s">
        <v>2750</v>
      </c>
    </row>
    <row r="889" spans="1:3" x14ac:dyDescent="0.25">
      <c r="A889" s="121" t="s">
        <v>2751</v>
      </c>
      <c r="B889" s="121" t="s">
        <v>2752</v>
      </c>
      <c r="C889" s="121" t="s">
        <v>2753</v>
      </c>
    </row>
    <row r="890" spans="1:3" x14ac:dyDescent="0.25">
      <c r="A890" s="121" t="s">
        <v>2754</v>
      </c>
      <c r="B890" s="121" t="s">
        <v>2755</v>
      </c>
      <c r="C890" s="121" t="s">
        <v>2756</v>
      </c>
    </row>
    <row r="891" spans="1:3" x14ac:dyDescent="0.25">
      <c r="A891" s="121" t="s">
        <v>2757</v>
      </c>
      <c r="B891" s="121" t="s">
        <v>2758</v>
      </c>
      <c r="C891" s="121" t="s">
        <v>2759</v>
      </c>
    </row>
    <row r="892" spans="1:3" x14ac:dyDescent="0.25">
      <c r="A892" s="121" t="s">
        <v>2760</v>
      </c>
      <c r="B892" s="121" t="s">
        <v>2761</v>
      </c>
      <c r="C892" s="121" t="s">
        <v>2762</v>
      </c>
    </row>
    <row r="893" spans="1:3" x14ac:dyDescent="0.25">
      <c r="A893" s="121" t="s">
        <v>2763</v>
      </c>
      <c r="B893" s="121" t="s">
        <v>2764</v>
      </c>
      <c r="C893" s="121" t="s">
        <v>2765</v>
      </c>
    </row>
    <row r="894" spans="1:3" x14ac:dyDescent="0.25">
      <c r="A894" s="121" t="s">
        <v>2766</v>
      </c>
      <c r="B894" s="121" t="s">
        <v>2767</v>
      </c>
      <c r="C894" s="121" t="s">
        <v>2768</v>
      </c>
    </row>
    <row r="895" spans="1:3" x14ac:dyDescent="0.25">
      <c r="A895" s="121" t="s">
        <v>2769</v>
      </c>
      <c r="B895" s="121" t="s">
        <v>2770</v>
      </c>
      <c r="C895" s="121" t="s">
        <v>2771</v>
      </c>
    </row>
    <row r="896" spans="1:3" x14ac:dyDescent="0.25">
      <c r="A896" s="121" t="s">
        <v>2772</v>
      </c>
      <c r="B896" s="121" t="s">
        <v>2773</v>
      </c>
      <c r="C896" s="121" t="s">
        <v>2771</v>
      </c>
    </row>
    <row r="897" spans="1:3" x14ac:dyDescent="0.25">
      <c r="A897" s="123" t="s">
        <v>175</v>
      </c>
      <c r="B897" s="123" t="s">
        <v>175</v>
      </c>
      <c r="C897" s="123" t="s">
        <v>2774</v>
      </c>
    </row>
    <row r="898" spans="1:3" x14ac:dyDescent="0.25">
      <c r="A898" s="121" t="s">
        <v>2775</v>
      </c>
      <c r="B898" s="121" t="s">
        <v>2776</v>
      </c>
      <c r="C898" s="121" t="s">
        <v>2774</v>
      </c>
    </row>
    <row r="899" spans="1:3" x14ac:dyDescent="0.25">
      <c r="A899" s="121" t="s">
        <v>2777</v>
      </c>
      <c r="B899" s="121" t="s">
        <v>2778</v>
      </c>
      <c r="C899" s="121" t="s">
        <v>2779</v>
      </c>
    </row>
    <row r="900" spans="1:3" x14ac:dyDescent="0.25">
      <c r="A900" s="121" t="s">
        <v>2780</v>
      </c>
      <c r="B900" s="121" t="s">
        <v>2781</v>
      </c>
      <c r="C900" s="121" t="s">
        <v>2779</v>
      </c>
    </row>
    <row r="901" spans="1:3" x14ac:dyDescent="0.25">
      <c r="A901" s="121" t="s">
        <v>2782</v>
      </c>
      <c r="B901" s="121" t="s">
        <v>2783</v>
      </c>
      <c r="C901" s="121" t="s">
        <v>2784</v>
      </c>
    </row>
    <row r="902" spans="1:3" x14ac:dyDescent="0.25">
      <c r="A902" s="121" t="s">
        <v>2785</v>
      </c>
      <c r="B902" s="121" t="s">
        <v>2786</v>
      </c>
      <c r="C902" s="121" t="s">
        <v>2784</v>
      </c>
    </row>
    <row r="903" spans="1:3" x14ac:dyDescent="0.25">
      <c r="A903" s="121" t="s">
        <v>2787</v>
      </c>
      <c r="B903" s="121" t="s">
        <v>2788</v>
      </c>
      <c r="C903" s="121" t="s">
        <v>2789</v>
      </c>
    </row>
    <row r="904" spans="1:3" x14ac:dyDescent="0.25">
      <c r="A904" s="121" t="s">
        <v>2790</v>
      </c>
      <c r="B904" s="121" t="s">
        <v>2791</v>
      </c>
      <c r="C904" s="121" t="s">
        <v>2792</v>
      </c>
    </row>
    <row r="905" spans="1:3" x14ac:dyDescent="0.25">
      <c r="A905" s="121" t="s">
        <v>2793</v>
      </c>
      <c r="B905" s="121" t="s">
        <v>2794</v>
      </c>
      <c r="C905" s="121" t="s">
        <v>2795</v>
      </c>
    </row>
    <row r="906" spans="1:3" x14ac:dyDescent="0.25">
      <c r="A906" s="121" t="s">
        <v>2796</v>
      </c>
      <c r="B906" s="121" t="s">
        <v>2797</v>
      </c>
      <c r="C906" s="121" t="s">
        <v>2798</v>
      </c>
    </row>
    <row r="907" spans="1:3" x14ac:dyDescent="0.25">
      <c r="A907" s="121" t="s">
        <v>2799</v>
      </c>
      <c r="B907" s="121" t="s">
        <v>2800</v>
      </c>
      <c r="C907" s="121" t="s">
        <v>2801</v>
      </c>
    </row>
    <row r="908" spans="1:3" x14ac:dyDescent="0.25">
      <c r="A908" s="121" t="s">
        <v>2802</v>
      </c>
      <c r="B908" s="121" t="s">
        <v>2803</v>
      </c>
      <c r="C908" s="121" t="s">
        <v>2804</v>
      </c>
    </row>
    <row r="909" spans="1:3" x14ac:dyDescent="0.25">
      <c r="A909" s="121" t="s">
        <v>2805</v>
      </c>
      <c r="B909" s="121" t="s">
        <v>2806</v>
      </c>
      <c r="C909" s="121" t="s">
        <v>2807</v>
      </c>
    </row>
    <row r="910" spans="1:3" x14ac:dyDescent="0.25">
      <c r="A910" s="121" t="s">
        <v>2808</v>
      </c>
      <c r="B910" s="121" t="s">
        <v>2809</v>
      </c>
      <c r="C910" s="121" t="s">
        <v>2810</v>
      </c>
    </row>
    <row r="911" spans="1:3" x14ac:dyDescent="0.25">
      <c r="A911" s="121" t="s">
        <v>2811</v>
      </c>
      <c r="B911" s="121" t="s">
        <v>2812</v>
      </c>
      <c r="C911" s="121" t="s">
        <v>2813</v>
      </c>
    </row>
    <row r="912" spans="1:3" x14ac:dyDescent="0.25">
      <c r="A912" s="121" t="s">
        <v>2814</v>
      </c>
      <c r="B912" s="121" t="s">
        <v>2815</v>
      </c>
      <c r="C912" s="121" t="s">
        <v>2816</v>
      </c>
    </row>
    <row r="913" spans="1:3" x14ac:dyDescent="0.25">
      <c r="A913" s="121" t="s">
        <v>2817</v>
      </c>
      <c r="B913" s="121" t="s">
        <v>2818</v>
      </c>
      <c r="C913" s="121" t="s">
        <v>2819</v>
      </c>
    </row>
    <row r="914" spans="1:3" x14ac:dyDescent="0.25">
      <c r="A914" s="121" t="s">
        <v>2820</v>
      </c>
      <c r="B914" s="121" t="s">
        <v>2821</v>
      </c>
      <c r="C914" s="121" t="s">
        <v>2822</v>
      </c>
    </row>
    <row r="915" spans="1:3" x14ac:dyDescent="0.25">
      <c r="A915" s="121" t="s">
        <v>2823</v>
      </c>
      <c r="B915" s="121" t="s">
        <v>2824</v>
      </c>
      <c r="C915" s="121" t="s">
        <v>2825</v>
      </c>
    </row>
    <row r="916" spans="1:3" x14ac:dyDescent="0.25">
      <c r="A916" s="121" t="s">
        <v>2826</v>
      </c>
      <c r="B916" s="121" t="s">
        <v>2827</v>
      </c>
      <c r="C916" s="121" t="s">
        <v>2825</v>
      </c>
    </row>
    <row r="917" spans="1:3" x14ac:dyDescent="0.25">
      <c r="A917" s="123" t="s">
        <v>176</v>
      </c>
      <c r="B917" s="123" t="s">
        <v>176</v>
      </c>
      <c r="C917" s="123" t="s">
        <v>2828</v>
      </c>
    </row>
    <row r="918" spans="1:3" x14ac:dyDescent="0.25">
      <c r="A918" s="121" t="s">
        <v>2829</v>
      </c>
      <c r="B918" s="121" t="s">
        <v>2830</v>
      </c>
      <c r="C918" s="121" t="s">
        <v>2831</v>
      </c>
    </row>
    <row r="919" spans="1:3" x14ac:dyDescent="0.25">
      <c r="A919" s="121" t="s">
        <v>2832</v>
      </c>
      <c r="B919" s="121" t="s">
        <v>2833</v>
      </c>
      <c r="C919" s="121" t="s">
        <v>2834</v>
      </c>
    </row>
    <row r="920" spans="1:3" x14ac:dyDescent="0.25">
      <c r="A920" s="121" t="s">
        <v>2835</v>
      </c>
      <c r="B920" s="121" t="s">
        <v>2836</v>
      </c>
      <c r="C920" s="121" t="s">
        <v>2834</v>
      </c>
    </row>
    <row r="921" spans="1:3" x14ac:dyDescent="0.25">
      <c r="A921" s="121" t="s">
        <v>2837</v>
      </c>
      <c r="B921" s="121" t="s">
        <v>2838</v>
      </c>
      <c r="C921" s="121" t="s">
        <v>2839</v>
      </c>
    </row>
    <row r="922" spans="1:3" x14ac:dyDescent="0.25">
      <c r="A922" s="121" t="s">
        <v>2840</v>
      </c>
      <c r="B922" s="121" t="s">
        <v>2841</v>
      </c>
      <c r="C922" s="121" t="s">
        <v>2842</v>
      </c>
    </row>
    <row r="923" spans="1:3" x14ac:dyDescent="0.25">
      <c r="A923" s="121" t="s">
        <v>2843</v>
      </c>
      <c r="B923" s="121" t="s">
        <v>2844</v>
      </c>
      <c r="C923" s="121" t="s">
        <v>2845</v>
      </c>
    </row>
    <row r="924" spans="1:3" x14ac:dyDescent="0.25">
      <c r="A924" s="121" t="s">
        <v>2846</v>
      </c>
      <c r="B924" s="121" t="s">
        <v>2847</v>
      </c>
      <c r="C924" s="121" t="s">
        <v>2848</v>
      </c>
    </row>
    <row r="925" spans="1:3" x14ac:dyDescent="0.25">
      <c r="A925" s="121" t="s">
        <v>2849</v>
      </c>
      <c r="B925" s="121" t="s">
        <v>2850</v>
      </c>
      <c r="C925" s="121" t="s">
        <v>2851</v>
      </c>
    </row>
    <row r="926" spans="1:3" x14ac:dyDescent="0.25">
      <c r="A926" s="121" t="s">
        <v>2852</v>
      </c>
      <c r="B926" s="121" t="s">
        <v>2853</v>
      </c>
      <c r="C926" s="121" t="s">
        <v>2851</v>
      </c>
    </row>
    <row r="927" spans="1:3" x14ac:dyDescent="0.25">
      <c r="A927" s="121" t="s">
        <v>2854</v>
      </c>
      <c r="B927" s="121" t="s">
        <v>2855</v>
      </c>
      <c r="C927" s="121" t="s">
        <v>2856</v>
      </c>
    </row>
    <row r="928" spans="1:3" x14ac:dyDescent="0.25">
      <c r="A928" s="121" t="s">
        <v>2857</v>
      </c>
      <c r="B928" s="121" t="s">
        <v>2858</v>
      </c>
      <c r="C928" s="121" t="s">
        <v>2859</v>
      </c>
    </row>
    <row r="929" spans="1:3" x14ac:dyDescent="0.25">
      <c r="A929" s="121" t="s">
        <v>2860</v>
      </c>
      <c r="B929" s="121" t="s">
        <v>2861</v>
      </c>
      <c r="C929" s="121" t="s">
        <v>2859</v>
      </c>
    </row>
    <row r="930" spans="1:3" ht="30" x14ac:dyDescent="0.25">
      <c r="A930" s="121" t="s">
        <v>2862</v>
      </c>
      <c r="B930" s="121" t="s">
        <v>2863</v>
      </c>
      <c r="C930" s="121" t="s">
        <v>2864</v>
      </c>
    </row>
    <row r="931" spans="1:3" ht="30" x14ac:dyDescent="0.25">
      <c r="A931" s="121" t="s">
        <v>2865</v>
      </c>
      <c r="B931" s="121" t="s">
        <v>2866</v>
      </c>
      <c r="C931" s="121" t="s">
        <v>2864</v>
      </c>
    </row>
    <row r="932" spans="1:3" ht="30" x14ac:dyDescent="0.25">
      <c r="A932" s="121" t="s">
        <v>2867</v>
      </c>
      <c r="B932" s="121" t="s">
        <v>2868</v>
      </c>
      <c r="C932" s="121" t="s">
        <v>2869</v>
      </c>
    </row>
    <row r="933" spans="1:3" x14ac:dyDescent="0.25">
      <c r="A933" s="121" t="s">
        <v>2870</v>
      </c>
      <c r="B933" s="121" t="s">
        <v>2871</v>
      </c>
      <c r="C933" s="121" t="s">
        <v>2872</v>
      </c>
    </row>
    <row r="934" spans="1:3" ht="30" x14ac:dyDescent="0.25">
      <c r="A934" s="121" t="s">
        <v>2873</v>
      </c>
      <c r="B934" s="121" t="s">
        <v>2874</v>
      </c>
      <c r="C934" s="121" t="s">
        <v>2875</v>
      </c>
    </row>
    <row r="935" spans="1:3" x14ac:dyDescent="0.25">
      <c r="A935" s="121" t="s">
        <v>2876</v>
      </c>
      <c r="B935" s="121" t="s">
        <v>2877</v>
      </c>
      <c r="C935" s="121" t="s">
        <v>2878</v>
      </c>
    </row>
    <row r="936" spans="1:3" x14ac:dyDescent="0.25">
      <c r="A936" s="121" t="s">
        <v>2879</v>
      </c>
      <c r="B936" s="121" t="s">
        <v>2880</v>
      </c>
      <c r="C936" s="121" t="s">
        <v>2878</v>
      </c>
    </row>
    <row r="937" spans="1:3" x14ac:dyDescent="0.25">
      <c r="A937" s="121" t="s">
        <v>2881</v>
      </c>
      <c r="B937" s="121" t="s">
        <v>2882</v>
      </c>
      <c r="C937" s="121" t="s">
        <v>2883</v>
      </c>
    </row>
    <row r="938" spans="1:3" ht="30" x14ac:dyDescent="0.25">
      <c r="A938" s="121" t="s">
        <v>2884</v>
      </c>
      <c r="B938" s="121" t="s">
        <v>2885</v>
      </c>
      <c r="C938" s="121" t="s">
        <v>2886</v>
      </c>
    </row>
    <row r="939" spans="1:3" x14ac:dyDescent="0.25">
      <c r="A939" s="121" t="s">
        <v>2887</v>
      </c>
      <c r="B939" s="121" t="s">
        <v>2888</v>
      </c>
      <c r="C939" s="121" t="s">
        <v>2889</v>
      </c>
    </row>
    <row r="940" spans="1:3" ht="30" x14ac:dyDescent="0.25">
      <c r="A940" s="121" t="s">
        <v>2890</v>
      </c>
      <c r="B940" s="121" t="s">
        <v>2891</v>
      </c>
      <c r="C940" s="121" t="s">
        <v>2892</v>
      </c>
    </row>
    <row r="941" spans="1:3" x14ac:dyDescent="0.25">
      <c r="A941" s="121" t="s">
        <v>2893</v>
      </c>
      <c r="B941" s="121" t="s">
        <v>2894</v>
      </c>
      <c r="C941" s="121" t="s">
        <v>2895</v>
      </c>
    </row>
    <row r="942" spans="1:3" x14ac:dyDescent="0.25">
      <c r="A942" s="121" t="s">
        <v>2896</v>
      </c>
      <c r="B942" s="121" t="s">
        <v>2897</v>
      </c>
      <c r="C942" s="121" t="s">
        <v>2898</v>
      </c>
    </row>
    <row r="943" spans="1:3" x14ac:dyDescent="0.25">
      <c r="A943" s="121" t="s">
        <v>2899</v>
      </c>
      <c r="B943" s="121" t="s">
        <v>2900</v>
      </c>
      <c r="C943" s="121" t="s">
        <v>2901</v>
      </c>
    </row>
    <row r="944" spans="1:3" x14ac:dyDescent="0.25">
      <c r="A944" s="123" t="s">
        <v>177</v>
      </c>
      <c r="B944" s="123" t="s">
        <v>177</v>
      </c>
      <c r="C944" s="123" t="s">
        <v>2902</v>
      </c>
    </row>
    <row r="945" spans="1:3" x14ac:dyDescent="0.25">
      <c r="A945" s="121" t="s">
        <v>2903</v>
      </c>
      <c r="B945" s="121" t="s">
        <v>2904</v>
      </c>
      <c r="C945" s="121" t="s">
        <v>2905</v>
      </c>
    </row>
    <row r="946" spans="1:3" x14ac:dyDescent="0.25">
      <c r="A946" s="121" t="s">
        <v>2906</v>
      </c>
      <c r="B946" s="121" t="s">
        <v>2907</v>
      </c>
      <c r="C946" s="121" t="s">
        <v>2905</v>
      </c>
    </row>
    <row r="947" spans="1:3" x14ac:dyDescent="0.25">
      <c r="A947" s="121" t="s">
        <v>2908</v>
      </c>
      <c r="B947" s="121" t="s">
        <v>2909</v>
      </c>
      <c r="C947" s="121" t="s">
        <v>2910</v>
      </c>
    </row>
    <row r="948" spans="1:3" x14ac:dyDescent="0.25">
      <c r="A948" s="121" t="s">
        <v>2911</v>
      </c>
      <c r="B948" s="121" t="s">
        <v>2912</v>
      </c>
      <c r="C948" s="121" t="s">
        <v>2913</v>
      </c>
    </row>
    <row r="949" spans="1:3" x14ac:dyDescent="0.25">
      <c r="A949" s="121" t="s">
        <v>2914</v>
      </c>
      <c r="B949" s="121" t="s">
        <v>2915</v>
      </c>
      <c r="C949" s="121" t="s">
        <v>2916</v>
      </c>
    </row>
    <row r="950" spans="1:3" x14ac:dyDescent="0.25">
      <c r="A950" s="121" t="s">
        <v>2917</v>
      </c>
      <c r="B950" s="121" t="s">
        <v>2918</v>
      </c>
      <c r="C950" s="121" t="s">
        <v>2919</v>
      </c>
    </row>
    <row r="951" spans="1:3" x14ac:dyDescent="0.25">
      <c r="A951" s="121" t="s">
        <v>2920</v>
      </c>
      <c r="B951" s="121" t="s">
        <v>2921</v>
      </c>
      <c r="C951" s="121" t="s">
        <v>2922</v>
      </c>
    </row>
    <row r="952" spans="1:3" x14ac:dyDescent="0.25">
      <c r="A952" s="121" t="s">
        <v>2923</v>
      </c>
      <c r="B952" s="121" t="s">
        <v>2924</v>
      </c>
      <c r="C952" s="121" t="s">
        <v>2922</v>
      </c>
    </row>
    <row r="953" spans="1:3" x14ac:dyDescent="0.25">
      <c r="A953" s="121" t="s">
        <v>2925</v>
      </c>
      <c r="B953" s="121" t="s">
        <v>2926</v>
      </c>
      <c r="C953" s="121" t="s">
        <v>2927</v>
      </c>
    </row>
    <row r="954" spans="1:3" x14ac:dyDescent="0.25">
      <c r="A954" s="121" t="s">
        <v>2928</v>
      </c>
      <c r="B954" s="121" t="s">
        <v>2929</v>
      </c>
      <c r="C954" s="121" t="s">
        <v>2930</v>
      </c>
    </row>
    <row r="955" spans="1:3" ht="30" x14ac:dyDescent="0.25">
      <c r="A955" s="121" t="s">
        <v>2931</v>
      </c>
      <c r="B955" s="121" t="s">
        <v>2932</v>
      </c>
      <c r="C955" s="121" t="s">
        <v>2933</v>
      </c>
    </row>
    <row r="956" spans="1:3" x14ac:dyDescent="0.25">
      <c r="A956" s="121" t="s">
        <v>2934</v>
      </c>
      <c r="B956" s="121" t="s">
        <v>2935</v>
      </c>
      <c r="C956" s="121" t="s">
        <v>2936</v>
      </c>
    </row>
    <row r="957" spans="1:3" x14ac:dyDescent="0.25">
      <c r="A957" s="121" t="s">
        <v>2937</v>
      </c>
      <c r="B957" s="121" t="s">
        <v>2938</v>
      </c>
      <c r="C957" s="121" t="s">
        <v>2939</v>
      </c>
    </row>
    <row r="958" spans="1:3" x14ac:dyDescent="0.25">
      <c r="A958" s="121" t="s">
        <v>2940</v>
      </c>
      <c r="B958" s="121" t="s">
        <v>2941</v>
      </c>
      <c r="C958" s="121" t="s">
        <v>2942</v>
      </c>
    </row>
    <row r="959" spans="1:3" x14ac:dyDescent="0.25">
      <c r="A959" s="121" t="s">
        <v>2943</v>
      </c>
      <c r="B959" s="121" t="s">
        <v>2944</v>
      </c>
      <c r="C959" s="121" t="s">
        <v>2942</v>
      </c>
    </row>
    <row r="960" spans="1:3" x14ac:dyDescent="0.25">
      <c r="A960" s="121" t="s">
        <v>2945</v>
      </c>
      <c r="B960" s="121" t="s">
        <v>2946</v>
      </c>
      <c r="C960" s="121" t="s">
        <v>2942</v>
      </c>
    </row>
    <row r="961" spans="1:3" x14ac:dyDescent="0.25">
      <c r="A961" s="121" t="s">
        <v>2947</v>
      </c>
      <c r="B961" s="121" t="s">
        <v>2948</v>
      </c>
      <c r="C961" s="121" t="s">
        <v>2949</v>
      </c>
    </row>
    <row r="962" spans="1:3" x14ac:dyDescent="0.25">
      <c r="A962" s="121" t="s">
        <v>2950</v>
      </c>
      <c r="B962" s="121" t="s">
        <v>2951</v>
      </c>
      <c r="C962" s="121" t="s">
        <v>2952</v>
      </c>
    </row>
    <row r="963" spans="1:3" x14ac:dyDescent="0.25">
      <c r="A963" s="121" t="s">
        <v>2953</v>
      </c>
      <c r="B963" s="121" t="s">
        <v>2954</v>
      </c>
      <c r="C963" s="121" t="s">
        <v>2955</v>
      </c>
    </row>
    <row r="964" spans="1:3" x14ac:dyDescent="0.25">
      <c r="A964" s="121" t="s">
        <v>2956</v>
      </c>
      <c r="B964" s="121" t="s">
        <v>2957</v>
      </c>
      <c r="C964" s="121" t="s">
        <v>2958</v>
      </c>
    </row>
    <row r="965" spans="1:3" x14ac:dyDescent="0.25">
      <c r="A965" s="121" t="s">
        <v>2959</v>
      </c>
      <c r="B965" s="121" t="s">
        <v>2960</v>
      </c>
      <c r="C965" s="121" t="s">
        <v>2961</v>
      </c>
    </row>
    <row r="966" spans="1:3" x14ac:dyDescent="0.25">
      <c r="A966" s="121" t="s">
        <v>2962</v>
      </c>
      <c r="B966" s="121" t="s">
        <v>2963</v>
      </c>
      <c r="C966" s="121" t="s">
        <v>2964</v>
      </c>
    </row>
    <row r="967" spans="1:3" x14ac:dyDescent="0.25">
      <c r="A967" s="121" t="s">
        <v>2965</v>
      </c>
      <c r="B967" s="121" t="s">
        <v>2966</v>
      </c>
      <c r="C967" s="121" t="s">
        <v>2967</v>
      </c>
    </row>
    <row r="968" spans="1:3" x14ac:dyDescent="0.25">
      <c r="A968" s="121" t="s">
        <v>2968</v>
      </c>
      <c r="B968" s="121" t="s">
        <v>2969</v>
      </c>
      <c r="C968" s="121" t="s">
        <v>2970</v>
      </c>
    </row>
    <row r="969" spans="1:3" x14ac:dyDescent="0.25">
      <c r="A969" s="121" t="s">
        <v>2971</v>
      </c>
      <c r="B969" s="121" t="s">
        <v>2972</v>
      </c>
      <c r="C969" s="121" t="s">
        <v>2973</v>
      </c>
    </row>
    <row r="970" spans="1:3" x14ac:dyDescent="0.25">
      <c r="A970" s="123" t="s">
        <v>178</v>
      </c>
      <c r="B970" s="123" t="s">
        <v>178</v>
      </c>
      <c r="C970" s="123" t="s">
        <v>2974</v>
      </c>
    </row>
    <row r="971" spans="1:3" x14ac:dyDescent="0.25">
      <c r="A971" s="121" t="s">
        <v>2975</v>
      </c>
      <c r="B971" s="121" t="s">
        <v>2976</v>
      </c>
      <c r="C971" s="121" t="s">
        <v>2977</v>
      </c>
    </row>
    <row r="972" spans="1:3" x14ac:dyDescent="0.25">
      <c r="A972" s="121" t="s">
        <v>2978</v>
      </c>
      <c r="B972" s="121" t="s">
        <v>2979</v>
      </c>
      <c r="C972" s="121" t="s">
        <v>2980</v>
      </c>
    </row>
    <row r="973" spans="1:3" x14ac:dyDescent="0.25">
      <c r="A973" s="121" t="s">
        <v>2981</v>
      </c>
      <c r="B973" s="121" t="s">
        <v>2982</v>
      </c>
      <c r="C973" s="121" t="s">
        <v>2983</v>
      </c>
    </row>
    <row r="974" spans="1:3" x14ac:dyDescent="0.25">
      <c r="A974" s="121" t="s">
        <v>2984</v>
      </c>
      <c r="B974" s="121" t="s">
        <v>2985</v>
      </c>
      <c r="C974" s="121" t="s">
        <v>2986</v>
      </c>
    </row>
    <row r="975" spans="1:3" x14ac:dyDescent="0.25">
      <c r="A975" s="121" t="s">
        <v>2987</v>
      </c>
      <c r="B975" s="121" t="s">
        <v>2988</v>
      </c>
      <c r="C975" s="121" t="s">
        <v>2989</v>
      </c>
    </row>
    <row r="976" spans="1:3" x14ac:dyDescent="0.25">
      <c r="A976" s="121" t="s">
        <v>2990</v>
      </c>
      <c r="B976" s="121" t="s">
        <v>2991</v>
      </c>
      <c r="C976" s="121" t="s">
        <v>2989</v>
      </c>
    </row>
    <row r="977" spans="1:3" x14ac:dyDescent="0.25">
      <c r="A977" s="121" t="s">
        <v>2992</v>
      </c>
      <c r="B977" s="121" t="s">
        <v>2993</v>
      </c>
      <c r="C977" s="121" t="s">
        <v>2994</v>
      </c>
    </row>
    <row r="978" spans="1:3" x14ac:dyDescent="0.25">
      <c r="A978" s="121" t="s">
        <v>2995</v>
      </c>
      <c r="B978" s="121" t="s">
        <v>2996</v>
      </c>
      <c r="C978" s="121" t="s">
        <v>2997</v>
      </c>
    </row>
    <row r="979" spans="1:3" x14ac:dyDescent="0.25">
      <c r="A979" s="121" t="s">
        <v>2998</v>
      </c>
      <c r="B979" s="121" t="s">
        <v>2999</v>
      </c>
      <c r="C979" s="121" t="s">
        <v>3000</v>
      </c>
    </row>
    <row r="980" spans="1:3" x14ac:dyDescent="0.25">
      <c r="A980" s="121" t="s">
        <v>3001</v>
      </c>
      <c r="B980" s="121" t="s">
        <v>3002</v>
      </c>
      <c r="C980" s="121" t="s">
        <v>3003</v>
      </c>
    </row>
    <row r="981" spans="1:3" ht="30" x14ac:dyDescent="0.25">
      <c r="A981" s="121" t="s">
        <v>3004</v>
      </c>
      <c r="B981" s="121" t="s">
        <v>3005</v>
      </c>
      <c r="C981" s="121" t="s">
        <v>3006</v>
      </c>
    </row>
    <row r="982" spans="1:3" x14ac:dyDescent="0.25">
      <c r="A982" s="121" t="s">
        <v>3007</v>
      </c>
      <c r="B982" s="121" t="s">
        <v>3008</v>
      </c>
      <c r="C982" s="121" t="s">
        <v>3009</v>
      </c>
    </row>
    <row r="983" spans="1:3" x14ac:dyDescent="0.25">
      <c r="A983" s="121" t="s">
        <v>3010</v>
      </c>
      <c r="B983" s="121" t="s">
        <v>3011</v>
      </c>
      <c r="C983" s="121" t="s">
        <v>3012</v>
      </c>
    </row>
    <row r="984" spans="1:3" x14ac:dyDescent="0.25">
      <c r="A984" s="121" t="s">
        <v>3013</v>
      </c>
      <c r="B984" s="121" t="s">
        <v>3014</v>
      </c>
      <c r="C984" s="121" t="s">
        <v>3015</v>
      </c>
    </row>
    <row r="985" spans="1:3" x14ac:dyDescent="0.25">
      <c r="A985" s="121" t="s">
        <v>3016</v>
      </c>
      <c r="B985" s="121" t="s">
        <v>3017</v>
      </c>
      <c r="C985" s="121" t="s">
        <v>3018</v>
      </c>
    </row>
    <row r="986" spans="1:3" x14ac:dyDescent="0.25">
      <c r="A986" s="121" t="s">
        <v>3019</v>
      </c>
      <c r="B986" s="121" t="s">
        <v>3020</v>
      </c>
      <c r="C986" s="121" t="s">
        <v>3021</v>
      </c>
    </row>
    <row r="987" spans="1:3" ht="30" x14ac:dyDescent="0.25">
      <c r="A987" s="121" t="s">
        <v>3022</v>
      </c>
      <c r="B987" s="121" t="s">
        <v>3023</v>
      </c>
      <c r="C987" s="121" t="s">
        <v>3024</v>
      </c>
    </row>
    <row r="988" spans="1:3" x14ac:dyDescent="0.25">
      <c r="A988" s="121" t="s">
        <v>3025</v>
      </c>
      <c r="B988" s="121" t="s">
        <v>3026</v>
      </c>
      <c r="C988" s="121" t="s">
        <v>3027</v>
      </c>
    </row>
    <row r="989" spans="1:3" x14ac:dyDescent="0.25">
      <c r="A989" s="121" t="s">
        <v>3028</v>
      </c>
      <c r="B989" s="121" t="s">
        <v>3029</v>
      </c>
      <c r="C989" s="121" t="s">
        <v>3030</v>
      </c>
    </row>
    <row r="990" spans="1:3" x14ac:dyDescent="0.25">
      <c r="A990" s="121" t="s">
        <v>3031</v>
      </c>
      <c r="B990" s="121" t="s">
        <v>3032</v>
      </c>
      <c r="C990" s="121" t="s">
        <v>3033</v>
      </c>
    </row>
    <row r="991" spans="1:3" x14ac:dyDescent="0.25">
      <c r="A991" s="121" t="s">
        <v>3034</v>
      </c>
      <c r="B991" s="121" t="s">
        <v>3035</v>
      </c>
      <c r="C991" s="121" t="s">
        <v>3036</v>
      </c>
    </row>
    <row r="992" spans="1:3" x14ac:dyDescent="0.25">
      <c r="A992" s="121" t="s">
        <v>3037</v>
      </c>
      <c r="B992" s="121" t="s">
        <v>3038</v>
      </c>
      <c r="C992" s="121" t="s">
        <v>3039</v>
      </c>
    </row>
    <row r="993" spans="1:3" x14ac:dyDescent="0.25">
      <c r="A993" s="121" t="s">
        <v>3040</v>
      </c>
      <c r="B993" s="121" t="s">
        <v>3041</v>
      </c>
      <c r="C993" s="121" t="s">
        <v>3039</v>
      </c>
    </row>
    <row r="994" spans="1:3" x14ac:dyDescent="0.25">
      <c r="A994" s="121" t="s">
        <v>3042</v>
      </c>
      <c r="B994" s="121" t="s">
        <v>3043</v>
      </c>
      <c r="C994" s="121" t="s">
        <v>3044</v>
      </c>
    </row>
    <row r="995" spans="1:3" x14ac:dyDescent="0.25">
      <c r="A995" s="121" t="s">
        <v>3045</v>
      </c>
      <c r="B995" s="121" t="s">
        <v>3046</v>
      </c>
      <c r="C995" s="121" t="s">
        <v>3047</v>
      </c>
    </row>
    <row r="996" spans="1:3" x14ac:dyDescent="0.25">
      <c r="A996" s="121" t="s">
        <v>3048</v>
      </c>
      <c r="B996" s="121" t="s">
        <v>3049</v>
      </c>
      <c r="C996" s="121" t="s">
        <v>3050</v>
      </c>
    </row>
    <row r="997" spans="1:3" x14ac:dyDescent="0.25">
      <c r="A997" s="121" t="s">
        <v>3051</v>
      </c>
      <c r="B997" s="121" t="s">
        <v>3052</v>
      </c>
      <c r="C997" s="121" t="s">
        <v>3053</v>
      </c>
    </row>
    <row r="998" spans="1:3" x14ac:dyDescent="0.25">
      <c r="A998" s="121" t="s">
        <v>3054</v>
      </c>
      <c r="B998" s="121" t="s">
        <v>3055</v>
      </c>
      <c r="C998" s="121" t="s">
        <v>3056</v>
      </c>
    </row>
    <row r="999" spans="1:3" ht="45" x14ac:dyDescent="0.25">
      <c r="A999" s="123" t="s">
        <v>3057</v>
      </c>
      <c r="B999" s="123" t="s">
        <v>3057</v>
      </c>
      <c r="C999" s="123" t="s">
        <v>3058</v>
      </c>
    </row>
    <row r="1000" spans="1:3" x14ac:dyDescent="0.25">
      <c r="A1000" s="121" t="s">
        <v>3059</v>
      </c>
      <c r="B1000" s="121" t="s">
        <v>3060</v>
      </c>
      <c r="C1000" s="121" t="s">
        <v>3061</v>
      </c>
    </row>
    <row r="1001" spans="1:3" x14ac:dyDescent="0.25">
      <c r="A1001" s="121" t="s">
        <v>3062</v>
      </c>
      <c r="B1001" s="121" t="s">
        <v>3063</v>
      </c>
      <c r="C1001" s="121" t="s">
        <v>3061</v>
      </c>
    </row>
    <row r="1002" spans="1:3" x14ac:dyDescent="0.25">
      <c r="A1002" s="121" t="s">
        <v>3064</v>
      </c>
      <c r="B1002" s="121" t="s">
        <v>3065</v>
      </c>
      <c r="C1002" s="121" t="s">
        <v>3061</v>
      </c>
    </row>
    <row r="1003" spans="1:3" ht="30" x14ac:dyDescent="0.25">
      <c r="A1003" s="121" t="s">
        <v>3066</v>
      </c>
      <c r="B1003" s="121" t="s">
        <v>3067</v>
      </c>
      <c r="C1003" s="121" t="s">
        <v>3068</v>
      </c>
    </row>
    <row r="1004" spans="1:3" x14ac:dyDescent="0.25">
      <c r="A1004" s="121" t="s">
        <v>3069</v>
      </c>
      <c r="B1004" s="121" t="s">
        <v>3070</v>
      </c>
      <c r="C1004" s="121" t="s">
        <v>3071</v>
      </c>
    </row>
    <row r="1005" spans="1:3" x14ac:dyDescent="0.25">
      <c r="A1005" s="121" t="s">
        <v>3072</v>
      </c>
      <c r="B1005" s="121" t="s">
        <v>3073</v>
      </c>
      <c r="C1005" s="121" t="s">
        <v>3071</v>
      </c>
    </row>
    <row r="1006" spans="1:3" x14ac:dyDescent="0.25">
      <c r="A1006" s="121" t="s">
        <v>3074</v>
      </c>
      <c r="B1006" s="121" t="s">
        <v>3075</v>
      </c>
      <c r="C1006" s="121" t="s">
        <v>3076</v>
      </c>
    </row>
    <row r="1007" spans="1:3" x14ac:dyDescent="0.25">
      <c r="A1007" s="121" t="s">
        <v>3077</v>
      </c>
      <c r="B1007" s="121" t="s">
        <v>3078</v>
      </c>
      <c r="C1007" s="121" t="s">
        <v>3076</v>
      </c>
    </row>
    <row r="1008" spans="1:3" x14ac:dyDescent="0.25">
      <c r="A1008" s="123" t="s">
        <v>3079</v>
      </c>
      <c r="B1008" s="123" t="s">
        <v>3079</v>
      </c>
      <c r="C1008" s="123" t="s">
        <v>3080</v>
      </c>
    </row>
    <row r="1009" spans="1:3" x14ac:dyDescent="0.25">
      <c r="A1009" s="121" t="s">
        <v>3081</v>
      </c>
      <c r="B1009" s="121" t="s">
        <v>3082</v>
      </c>
      <c r="C1009" s="121" t="s">
        <v>3080</v>
      </c>
    </row>
    <row r="1010" spans="1:3" x14ac:dyDescent="0.25">
      <c r="A1010" s="121" t="s">
        <v>3083</v>
      </c>
      <c r="B1010" s="121" t="s">
        <v>3084</v>
      </c>
      <c r="C1010" s="121" t="s">
        <v>3080</v>
      </c>
    </row>
    <row r="1011" spans="1:3" x14ac:dyDescent="0.25">
      <c r="A1011" s="121" t="s">
        <v>3085</v>
      </c>
      <c r="B1011" s="121" t="s">
        <v>3086</v>
      </c>
      <c r="C1011" s="121" t="s">
        <v>3080</v>
      </c>
    </row>
  </sheetData>
  <autoFilter ref="A1:C101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70" zoomScaleNormal="70" workbookViewId="0">
      <selection activeCell="E76" sqref="E76"/>
    </sheetView>
  </sheetViews>
  <sheetFormatPr baseColWidth="10" defaultRowHeight="15" x14ac:dyDescent="0.25"/>
  <cols>
    <col min="1" max="1" width="63.42578125" customWidth="1"/>
    <col min="4" max="4" width="43" customWidth="1"/>
    <col min="5" max="5" width="26.85546875" style="8" customWidth="1"/>
    <col min="8" max="8" width="44.28515625" customWidth="1"/>
    <col min="9" max="9" width="12.5703125" customWidth="1"/>
    <col min="10" max="10" width="54.28515625" customWidth="1"/>
  </cols>
  <sheetData>
    <row r="1" spans="1:11" x14ac:dyDescent="0.25">
      <c r="A1" s="7" t="s">
        <v>91</v>
      </c>
    </row>
    <row r="2" spans="1:11" ht="15.75" thickBot="1" x14ac:dyDescent="0.3"/>
    <row r="3" spans="1:11" x14ac:dyDescent="0.25">
      <c r="A3" s="46" t="s">
        <v>92</v>
      </c>
      <c r="B3" s="47"/>
      <c r="C3" s="47"/>
      <c r="D3" s="72" t="str">
        <f>IF('Introducción de datos'!C7="Fotovoltaica","SI",IF('Introducción de datos'!C7="Fotovoltaica + Almacenamiento","SI","NO"))</f>
        <v>SI</v>
      </c>
      <c r="E3" s="44" t="str">
        <f>IF(D4="SI","No se puede simular conjuntamen te instalación FV más instalación eólica","")</f>
        <v/>
      </c>
    </row>
    <row r="4" spans="1:11" x14ac:dyDescent="0.25">
      <c r="A4" s="48" t="s">
        <v>156</v>
      </c>
      <c r="B4" s="26"/>
      <c r="C4" s="26"/>
      <c r="D4" s="73" t="str">
        <f>IF('Introducción de datos'!C7="Eólica","SI",IF('Introducción de datos'!C7="Eólica + Almacenamiento","SI","NO"))</f>
        <v>NO</v>
      </c>
      <c r="E4" s="44" t="str">
        <f>IF(D3="SI","No se puede simular conjuntamen te instalación FV más instalación eólica","")</f>
        <v>No se puede simular conjuntamen te instalación FV más instalación eólica</v>
      </c>
    </row>
    <row r="5" spans="1:11" ht="15.75" thickBot="1" x14ac:dyDescent="0.3">
      <c r="A5" s="49" t="s">
        <v>93</v>
      </c>
      <c r="B5" s="50"/>
      <c r="C5" s="50"/>
      <c r="D5" s="74" t="str">
        <f>IF('Introducción de datos'!C7="Fotovoltaica + Almacenamiento","SI",IF('Introducción de datos'!C7="Eólica + Almacenamiento","SI",IF('Introducción de datos'!C7="Almacenamiento","SI","NO")))</f>
        <v>NO</v>
      </c>
      <c r="E5"/>
    </row>
    <row r="6" spans="1:11" ht="15.75" thickBot="1" x14ac:dyDescent="0.3">
      <c r="A6" s="45"/>
      <c r="E6"/>
    </row>
    <row r="7" spans="1:11" x14ac:dyDescent="0.25">
      <c r="A7" s="46" t="s">
        <v>97</v>
      </c>
      <c r="B7" s="47"/>
      <c r="C7" s="47"/>
      <c r="D7" s="72" t="str">
        <f>IF('Introducción de datos'!C29=1,"SI","NO")</f>
        <v>NO</v>
      </c>
    </row>
    <row r="8" spans="1:11" x14ac:dyDescent="0.25">
      <c r="A8" s="48" t="s">
        <v>98</v>
      </c>
      <c r="B8" s="26"/>
      <c r="C8" s="26"/>
      <c r="D8" s="73" t="str">
        <f>IF('Introducción de datos'!C29=2,"SI","NO")</f>
        <v>NO</v>
      </c>
      <c r="E8"/>
    </row>
    <row r="9" spans="1:11" ht="15.75" thickBot="1" x14ac:dyDescent="0.3">
      <c r="A9" s="49" t="s">
        <v>99</v>
      </c>
      <c r="B9" s="50"/>
      <c r="C9" s="50"/>
      <c r="D9" s="74" t="str">
        <f>IF('Introducción de datos'!C29=3,"SI","NO")</f>
        <v>NO</v>
      </c>
      <c r="E9"/>
    </row>
    <row r="10" spans="1:11" ht="15.75" thickBot="1" x14ac:dyDescent="0.3"/>
    <row r="11" spans="1:11" x14ac:dyDescent="0.25">
      <c r="A11" s="46" t="s">
        <v>47</v>
      </c>
      <c r="B11" s="47"/>
      <c r="C11" s="51" t="s">
        <v>54</v>
      </c>
      <c r="D11" s="72">
        <f>'Introducción de datos'!C10</f>
        <v>0</v>
      </c>
    </row>
    <row r="12" spans="1:11" x14ac:dyDescent="0.25">
      <c r="A12" s="48" t="s">
        <v>48</v>
      </c>
      <c r="B12" s="26"/>
      <c r="C12" s="3" t="s">
        <v>15</v>
      </c>
      <c r="D12" s="73">
        <f>'Introducción de datos'!C11</f>
        <v>0</v>
      </c>
    </row>
    <row r="13" spans="1:11" x14ac:dyDescent="0.25">
      <c r="A13" s="48" t="s">
        <v>49</v>
      </c>
      <c r="B13" s="26"/>
      <c r="C13" s="3" t="s">
        <v>15</v>
      </c>
      <c r="D13" s="73">
        <f>'Introducción de datos'!C12</f>
        <v>0</v>
      </c>
    </row>
    <row r="14" spans="1:11" ht="15.75" thickBot="1" x14ac:dyDescent="0.3">
      <c r="A14" s="49" t="s">
        <v>30</v>
      </c>
      <c r="B14" s="50"/>
      <c r="C14" s="52"/>
      <c r="D14" s="75" t="str">
        <f>validaciones!H12</f>
        <v>MICROEMPRESA</v>
      </c>
    </row>
    <row r="16" spans="1:11" x14ac:dyDescent="0.25">
      <c r="A16" s="25" t="s">
        <v>25</v>
      </c>
      <c r="B16" s="25"/>
      <c r="C16" s="25"/>
      <c r="D16" s="25"/>
      <c r="E16" s="25"/>
      <c r="H16" s="173" t="s">
        <v>41</v>
      </c>
      <c r="I16" s="173"/>
      <c r="J16" s="173"/>
      <c r="K16" s="173"/>
    </row>
    <row r="17" spans="1:11" x14ac:dyDescent="0.25">
      <c r="E17" s="41" t="str">
        <f>IF(E44&gt;0,"SE DEBE PRESENTAR UNA SOLICITUD POR CADA TECNOLOGÍA","")</f>
        <v/>
      </c>
      <c r="F17" s="32"/>
    </row>
    <row r="18" spans="1:11" x14ac:dyDescent="0.25">
      <c r="A18" s="2" t="s">
        <v>58</v>
      </c>
      <c r="C18" s="4" t="s">
        <v>73</v>
      </c>
      <c r="E18" s="76">
        <f>'Introducción de datos'!C15</f>
        <v>40</v>
      </c>
      <c r="F18" s="3" t="s">
        <v>8</v>
      </c>
      <c r="H18" s="2" t="s">
        <v>37</v>
      </c>
      <c r="I18" s="21">
        <f>IF(D3="SI",E20,0)</f>
        <v>60000</v>
      </c>
      <c r="J18" s="2" t="s">
        <v>139</v>
      </c>
      <c r="K18" s="21">
        <f>E31*E34/100</f>
        <v>12740</v>
      </c>
    </row>
    <row r="19" spans="1:11" x14ac:dyDescent="0.25">
      <c r="A19" s="35" t="s">
        <v>74</v>
      </c>
      <c r="C19" s="4" t="s">
        <v>9</v>
      </c>
      <c r="E19" s="36">
        <f>IF(E18&gt;5000,5000,E18)*validaciones!F3</f>
        <v>40</v>
      </c>
      <c r="F19" s="3" t="s">
        <v>8</v>
      </c>
      <c r="H19" s="2" t="s">
        <v>5351</v>
      </c>
      <c r="I19" s="21">
        <f>IF('Introducción de datos'!C19="SI",'Introducción de datos'!C20,0)</f>
        <v>0</v>
      </c>
      <c r="J19" s="2" t="s">
        <v>5349</v>
      </c>
      <c r="K19" s="21">
        <f>E32*E34/100</f>
        <v>0</v>
      </c>
    </row>
    <row r="20" spans="1:11" x14ac:dyDescent="0.25">
      <c r="A20" s="2" t="s">
        <v>5346</v>
      </c>
      <c r="C20" s="4" t="s">
        <v>17</v>
      </c>
      <c r="E20" s="76">
        <f>'Introducción de datos'!C16</f>
        <v>60000</v>
      </c>
      <c r="F20" s="3" t="s">
        <v>15</v>
      </c>
      <c r="H20" s="2" t="s">
        <v>5352</v>
      </c>
      <c r="I20" s="21">
        <f>IF('Introducción de datos'!C21="SI",'Introducción de datos'!C22,0)</f>
        <v>15000</v>
      </c>
      <c r="J20" s="2" t="s">
        <v>5350</v>
      </c>
      <c r="K20" s="21">
        <f>E33*E34/100</f>
        <v>5250</v>
      </c>
    </row>
    <row r="21" spans="1:11" x14ac:dyDescent="0.25">
      <c r="A21" s="2" t="s">
        <v>20</v>
      </c>
      <c r="C21" s="4" t="s">
        <v>21</v>
      </c>
      <c r="E21" s="16">
        <f>IF(E19=0,0,E20/E19)</f>
        <v>1500</v>
      </c>
      <c r="F21" s="3" t="s">
        <v>1</v>
      </c>
      <c r="H21" s="2"/>
      <c r="I21" s="21"/>
      <c r="J21" s="2" t="s">
        <v>5353</v>
      </c>
      <c r="K21" s="21">
        <f>E36</f>
        <v>0</v>
      </c>
    </row>
    <row r="22" spans="1:11" s="32" customFormat="1" x14ac:dyDescent="0.25">
      <c r="A22"/>
      <c r="B22"/>
      <c r="C22"/>
      <c r="D22"/>
      <c r="E22" s="8"/>
      <c r="F22"/>
      <c r="H22" s="33"/>
      <c r="I22" s="34"/>
      <c r="J22" s="33"/>
      <c r="K22" s="34"/>
    </row>
    <row r="23" spans="1:11" x14ac:dyDescent="0.25">
      <c r="A23" s="2" t="s">
        <v>141</v>
      </c>
      <c r="C23" s="4" t="s">
        <v>19</v>
      </c>
      <c r="D23" s="3" t="s">
        <v>18</v>
      </c>
      <c r="E23" s="36">
        <f>IF(E18=0,0,validaciones!M12)</f>
        <v>910</v>
      </c>
      <c r="F23" s="6" t="s">
        <v>1</v>
      </c>
      <c r="H23" s="2" t="s">
        <v>142</v>
      </c>
      <c r="I23" s="21">
        <f>IF(D4="SI",E45,0)</f>
        <v>0</v>
      </c>
      <c r="J23" s="2" t="s">
        <v>143</v>
      </c>
      <c r="K23" s="21">
        <f>E60</f>
        <v>0</v>
      </c>
    </row>
    <row r="24" spans="1:11" x14ac:dyDescent="0.25">
      <c r="A24" s="2" t="s">
        <v>0</v>
      </c>
      <c r="C24" s="4" t="s">
        <v>5356</v>
      </c>
      <c r="D24" s="11"/>
      <c r="E24" s="10">
        <f>E21</f>
        <v>1500</v>
      </c>
      <c r="H24" s="2" t="s">
        <v>38</v>
      </c>
      <c r="I24" s="21">
        <f>IF(D5="SI",E67,0)</f>
        <v>0</v>
      </c>
      <c r="J24" s="2" t="s">
        <v>144</v>
      </c>
      <c r="K24" s="21">
        <f>E77</f>
        <v>0</v>
      </c>
    </row>
    <row r="25" spans="1:11" x14ac:dyDescent="0.25">
      <c r="A25" s="2" t="s">
        <v>3</v>
      </c>
      <c r="C25" s="4" t="s">
        <v>4</v>
      </c>
      <c r="D25" s="3" t="s">
        <v>18</v>
      </c>
      <c r="E25" s="38">
        <f>validaciones!L12</f>
        <v>0</v>
      </c>
      <c r="F25" s="3" t="s">
        <v>1</v>
      </c>
      <c r="H25" s="2" t="s">
        <v>39</v>
      </c>
      <c r="I25" s="21">
        <f>SUM(I18:I24)</f>
        <v>75000</v>
      </c>
      <c r="J25" s="2" t="s">
        <v>145</v>
      </c>
      <c r="K25" s="21">
        <f>SUM(K18:K24)</f>
        <v>17990</v>
      </c>
    </row>
    <row r="26" spans="1:11" x14ac:dyDescent="0.25">
      <c r="A26" s="2" t="s">
        <v>5</v>
      </c>
      <c r="C26" s="4" t="s">
        <v>2</v>
      </c>
      <c r="E26" s="68">
        <f>IF((E24-E25)&gt;E23,E23,(E24-E25))</f>
        <v>910</v>
      </c>
      <c r="F26" s="3" t="s">
        <v>1</v>
      </c>
      <c r="J26" s="19" t="s">
        <v>40</v>
      </c>
      <c r="K26" s="22">
        <f>K25/I25</f>
        <v>0.23986666666666667</v>
      </c>
    </row>
    <row r="28" spans="1:11" x14ac:dyDescent="0.25">
      <c r="A28" s="2" t="s">
        <v>7</v>
      </c>
      <c r="B28" s="36" t="str">
        <f>'Introducción de datos'!C19</f>
        <v>NO</v>
      </c>
      <c r="C28" s="4" t="s">
        <v>12</v>
      </c>
      <c r="D28" s="1" t="s">
        <v>24</v>
      </c>
      <c r="E28" s="36">
        <f>IF(B28="SI",validaciones!M24,0)</f>
        <v>0</v>
      </c>
      <c r="F28" s="3" t="s">
        <v>1</v>
      </c>
    </row>
    <row r="29" spans="1:11" x14ac:dyDescent="0.25">
      <c r="A29" s="2" t="s">
        <v>23</v>
      </c>
      <c r="B29" s="36" t="str">
        <f>'Introducción de datos'!C21</f>
        <v>SI</v>
      </c>
      <c r="C29" s="4" t="s">
        <v>13</v>
      </c>
      <c r="D29" s="1" t="s">
        <v>24</v>
      </c>
      <c r="E29" s="36">
        <f>IF(E18=0,0,IF(B29="SI",validaciones!L27,0))</f>
        <v>500</v>
      </c>
      <c r="F29" s="3" t="s">
        <v>1</v>
      </c>
      <c r="H29" s="2" t="s">
        <v>42</v>
      </c>
      <c r="I29" s="21">
        <f>E31</f>
        <v>36400</v>
      </c>
      <c r="J29" s="2" t="s">
        <v>139</v>
      </c>
      <c r="K29" s="21">
        <f>E31*E34/100</f>
        <v>12740</v>
      </c>
    </row>
    <row r="30" spans="1:11" x14ac:dyDescent="0.25">
      <c r="H30" s="2" t="s">
        <v>146</v>
      </c>
      <c r="I30" s="21">
        <f>E56</f>
        <v>0</v>
      </c>
      <c r="J30" s="2" t="s">
        <v>143</v>
      </c>
      <c r="K30" s="21">
        <f>E60</f>
        <v>0</v>
      </c>
    </row>
    <row r="31" spans="1:11" x14ac:dyDescent="0.25">
      <c r="A31" s="2" t="s">
        <v>5343</v>
      </c>
      <c r="C31" s="5" t="s">
        <v>16</v>
      </c>
      <c r="D31" s="2"/>
      <c r="E31" s="13">
        <f>IF(E26*E19&lt;E20,E26*E19,E20)</f>
        <v>36400</v>
      </c>
      <c r="F31" s="6" t="s">
        <v>15</v>
      </c>
      <c r="H31" s="2" t="s">
        <v>147</v>
      </c>
      <c r="I31" s="21">
        <f>E73</f>
        <v>0</v>
      </c>
      <c r="J31" s="2" t="s">
        <v>144</v>
      </c>
      <c r="K31" s="21">
        <f>E77</f>
        <v>0</v>
      </c>
    </row>
    <row r="32" spans="1:11" x14ac:dyDescent="0.25">
      <c r="A32" s="2" t="s">
        <v>5344</v>
      </c>
      <c r="C32" s="5"/>
      <c r="D32" s="2"/>
      <c r="E32" s="13">
        <f>IF(E28*E19&lt;'Introducción de datos'!C20,E28*E19,'Introducción de datos'!C20)</f>
        <v>0</v>
      </c>
      <c r="F32" s="6"/>
      <c r="H32" s="2" t="s">
        <v>5347</v>
      </c>
      <c r="I32" s="21">
        <f>E32</f>
        <v>0</v>
      </c>
      <c r="J32" s="2" t="s">
        <v>5349</v>
      </c>
      <c r="K32" s="21">
        <f>E32*E34/100</f>
        <v>0</v>
      </c>
    </row>
    <row r="33" spans="1:11" x14ac:dyDescent="0.25">
      <c r="A33" s="2" t="s">
        <v>5345</v>
      </c>
      <c r="C33" s="5"/>
      <c r="D33" s="2"/>
      <c r="E33" s="13">
        <f>IF(E29*E19&lt;'Introducción de datos'!C22,E29*E19,'Introducción de datos'!C22)</f>
        <v>15000</v>
      </c>
      <c r="F33" s="6"/>
      <c r="H33" s="2" t="s">
        <v>5348</v>
      </c>
      <c r="I33" s="21">
        <f>E33</f>
        <v>15000</v>
      </c>
      <c r="J33" s="2" t="s">
        <v>5350</v>
      </c>
      <c r="K33" s="21">
        <f>E33*E34/100</f>
        <v>5250</v>
      </c>
    </row>
    <row r="34" spans="1:11" x14ac:dyDescent="0.25">
      <c r="A34" s="17" t="s">
        <v>27</v>
      </c>
      <c r="C34" s="3"/>
      <c r="D34" s="3" t="s">
        <v>18</v>
      </c>
      <c r="E34" s="38">
        <f>IF(E18=0,0,validaciones!T12)</f>
        <v>35</v>
      </c>
      <c r="F34" s="6" t="s">
        <v>26</v>
      </c>
      <c r="H34" s="2" t="s">
        <v>148</v>
      </c>
      <c r="I34" s="21">
        <f>SUM(I29:I33)</f>
        <v>51400</v>
      </c>
      <c r="J34" s="2" t="s">
        <v>145</v>
      </c>
      <c r="K34" s="21">
        <f>SUM(K29:K33)+E36</f>
        <v>17990</v>
      </c>
    </row>
    <row r="35" spans="1:11" x14ac:dyDescent="0.25">
      <c r="A35" s="15" t="s">
        <v>28</v>
      </c>
      <c r="C35" s="1"/>
      <c r="D35" s="3"/>
      <c r="E35" s="16">
        <f>(E31+E32+E33)*(E34/100)</f>
        <v>17990</v>
      </c>
      <c r="F35" s="14" t="s">
        <v>15</v>
      </c>
      <c r="J35" s="19" t="s">
        <v>149</v>
      </c>
      <c r="K35" s="22">
        <f>K34/I34</f>
        <v>0.35</v>
      </c>
    </row>
    <row r="36" spans="1:11" x14ac:dyDescent="0.25">
      <c r="A36" s="19" t="s">
        <v>150</v>
      </c>
      <c r="B36" s="36" t="str">
        <f>'Introducción de datos'!C27</f>
        <v>NO</v>
      </c>
      <c r="C36" s="60"/>
      <c r="D36" s="3" t="s">
        <v>151</v>
      </c>
      <c r="E36" s="12">
        <f>IF(B36="SI",((E31+E32+E33)*0.05),0)</f>
        <v>0</v>
      </c>
      <c r="F36" s="2"/>
    </row>
    <row r="37" spans="1:11" ht="18.75" x14ac:dyDescent="0.3">
      <c r="A37" s="172" t="s">
        <v>138</v>
      </c>
      <c r="B37" s="172"/>
      <c r="C37" s="172"/>
      <c r="D37" s="172"/>
      <c r="E37" s="77">
        <f>IF(D3="SI",SUM(E35:E36),0)</f>
        <v>17990</v>
      </c>
    </row>
    <row r="38" spans="1:11" x14ac:dyDescent="0.25">
      <c r="A38" s="19" t="s">
        <v>29</v>
      </c>
      <c r="C38" s="3" t="s">
        <v>26</v>
      </c>
      <c r="D38" s="2"/>
      <c r="E38" s="20">
        <f>IF(E20=0,0,(E37/(E20+'Introducción de datos'!C20+'Introducción de datos'!C22)))</f>
        <v>0.23986666666666667</v>
      </c>
      <c r="F38" s="2"/>
    </row>
    <row r="39" spans="1:11" x14ac:dyDescent="0.25">
      <c r="H39" s="18"/>
    </row>
    <row r="41" spans="1:11" x14ac:dyDescent="0.25">
      <c r="A41" s="25" t="s">
        <v>152</v>
      </c>
      <c r="B41" s="25"/>
      <c r="C41" s="25"/>
      <c r="D41" s="25"/>
      <c r="E41" s="25"/>
    </row>
    <row r="42" spans="1:11" ht="45" x14ac:dyDescent="0.25">
      <c r="E42" s="41" t="str">
        <f>IF(E19&gt;0,"SE DEBE PRESENTAR UNA SOLICITUD POR CADA TECNOLOGÍA","")</f>
        <v>SE DEBE PRESENTAR UNA SOLICITUD POR CADA TECNOLOGÍA</v>
      </c>
    </row>
    <row r="43" spans="1:11" x14ac:dyDescent="0.25">
      <c r="A43" s="2" t="s">
        <v>58</v>
      </c>
      <c r="C43" s="4" t="s">
        <v>73</v>
      </c>
      <c r="E43" s="76">
        <f>'Introducción de datos'!C15</f>
        <v>40</v>
      </c>
      <c r="F43" s="3" t="s">
        <v>8</v>
      </c>
    </row>
    <row r="44" spans="1:11" x14ac:dyDescent="0.25">
      <c r="A44" s="2" t="s">
        <v>10</v>
      </c>
      <c r="C44" s="4" t="s">
        <v>9</v>
      </c>
      <c r="E44" s="36">
        <f>IF(E43&gt;5000,5000,E43)*validaciones!F4</f>
        <v>0</v>
      </c>
      <c r="F44" s="3" t="s">
        <v>8</v>
      </c>
    </row>
    <row r="45" spans="1:11" x14ac:dyDescent="0.25">
      <c r="A45" s="2" t="s">
        <v>153</v>
      </c>
      <c r="C45" s="4" t="s">
        <v>17</v>
      </c>
      <c r="E45" s="76">
        <f>'Introducción de datos'!C16</f>
        <v>60000</v>
      </c>
      <c r="F45" s="3" t="s">
        <v>15</v>
      </c>
    </row>
    <row r="46" spans="1:11" ht="45" customHeight="1" x14ac:dyDescent="0.25">
      <c r="A46" s="2" t="s">
        <v>20</v>
      </c>
      <c r="C46" s="4" t="s">
        <v>21</v>
      </c>
      <c r="E46" s="9">
        <f>IF(E44=0,0,E45/E44)</f>
        <v>0</v>
      </c>
      <c r="F46" s="3" t="s">
        <v>1</v>
      </c>
    </row>
    <row r="48" spans="1:11" x14ac:dyDescent="0.25">
      <c r="A48" s="2" t="s">
        <v>141</v>
      </c>
      <c r="C48" s="4" t="s">
        <v>19</v>
      </c>
      <c r="D48" s="3" t="s">
        <v>18</v>
      </c>
      <c r="E48" s="36">
        <f>IF(E43=0,0,validaciones!M16)</f>
        <v>4723</v>
      </c>
      <c r="F48" s="6" t="s">
        <v>1</v>
      </c>
    </row>
    <row r="49" spans="1:6" x14ac:dyDescent="0.25">
      <c r="A49" s="2" t="s">
        <v>0</v>
      </c>
      <c r="C49" s="4" t="s">
        <v>6</v>
      </c>
      <c r="D49" s="11"/>
      <c r="E49" s="10">
        <f>E46</f>
        <v>0</v>
      </c>
    </row>
    <row r="50" spans="1:6" x14ac:dyDescent="0.25">
      <c r="A50" s="2" t="s">
        <v>3</v>
      </c>
      <c r="C50" s="4" t="s">
        <v>4</v>
      </c>
      <c r="D50" s="3" t="s">
        <v>18</v>
      </c>
      <c r="E50" s="38">
        <f>IF(E43=0,0,validaciones!L16)</f>
        <v>86</v>
      </c>
      <c r="F50" s="3" t="s">
        <v>1</v>
      </c>
    </row>
    <row r="51" spans="1:6" x14ac:dyDescent="0.25">
      <c r="A51" s="2" t="s">
        <v>5</v>
      </c>
      <c r="C51" s="4" t="s">
        <v>2</v>
      </c>
      <c r="E51" s="68">
        <f>IF((E49-E50)&gt;E48,E48,(E49-E50))</f>
        <v>-86</v>
      </c>
      <c r="F51" s="3" t="s">
        <v>1</v>
      </c>
    </row>
    <row r="53" spans="1:6" x14ac:dyDescent="0.25">
      <c r="A53" s="2"/>
      <c r="B53" s="36"/>
      <c r="C53" s="4"/>
      <c r="D53" s="1"/>
      <c r="E53" s="36"/>
      <c r="F53" s="3"/>
    </row>
    <row r="54" spans="1:6" x14ac:dyDescent="0.25">
      <c r="A54" s="2"/>
      <c r="B54" s="36"/>
      <c r="C54" s="4"/>
      <c r="D54" s="1"/>
      <c r="E54" s="36"/>
      <c r="F54" s="3"/>
    </row>
    <row r="56" spans="1:6" x14ac:dyDescent="0.25">
      <c r="A56" s="2" t="s">
        <v>11</v>
      </c>
      <c r="C56" s="5" t="s">
        <v>16</v>
      </c>
      <c r="D56" s="2"/>
      <c r="E56" s="13">
        <f>(E51+E53+E54)*E44</f>
        <v>0</v>
      </c>
      <c r="F56" s="6" t="s">
        <v>15</v>
      </c>
    </row>
    <row r="57" spans="1:6" x14ac:dyDescent="0.25">
      <c r="A57" s="17" t="s">
        <v>27</v>
      </c>
      <c r="C57" s="3"/>
      <c r="D57" s="3" t="s">
        <v>18</v>
      </c>
      <c r="E57" s="38">
        <f>IF(E43=0,0,validaciones!T16)</f>
        <v>50</v>
      </c>
      <c r="F57" s="6" t="s">
        <v>26</v>
      </c>
    </row>
    <row r="58" spans="1:6" x14ac:dyDescent="0.25">
      <c r="A58" s="15" t="s">
        <v>28</v>
      </c>
      <c r="C58" s="1"/>
      <c r="D58" s="3"/>
      <c r="E58" s="16">
        <f>E56*((MIN(E57:E57))/100)</f>
        <v>0</v>
      </c>
      <c r="F58" s="14" t="s">
        <v>15</v>
      </c>
    </row>
    <row r="59" spans="1:6" x14ac:dyDescent="0.25">
      <c r="A59" s="19" t="s">
        <v>150</v>
      </c>
      <c r="B59" s="36" t="str">
        <f>'Introducción de datos'!C27</f>
        <v>NO</v>
      </c>
      <c r="C59" s="5"/>
      <c r="D59" s="3" t="s">
        <v>151</v>
      </c>
      <c r="E59" s="12">
        <f>IF(B59="SI",(E56*0.05),0)</f>
        <v>0</v>
      </c>
      <c r="F59" s="2"/>
    </row>
    <row r="60" spans="1:6" ht="18.75" x14ac:dyDescent="0.3">
      <c r="A60" s="24" t="s">
        <v>138</v>
      </c>
      <c r="B60" s="24"/>
      <c r="C60" s="24"/>
      <c r="D60" s="24"/>
      <c r="E60" s="77">
        <f>IF(D4="SI",SUM(E58:E59),0)</f>
        <v>0</v>
      </c>
    </row>
    <row r="61" spans="1:6" x14ac:dyDescent="0.25">
      <c r="A61" s="19" t="s">
        <v>29</v>
      </c>
      <c r="C61" s="3" t="s">
        <v>26</v>
      </c>
      <c r="D61" s="2"/>
      <c r="E61" s="20">
        <f>IF(E45=0,0,E60/E45)</f>
        <v>0</v>
      </c>
      <c r="F61" s="2"/>
    </row>
    <row r="63" spans="1:6" x14ac:dyDescent="0.25">
      <c r="A63" s="25" t="s">
        <v>32</v>
      </c>
      <c r="B63" s="25"/>
      <c r="C63" s="25"/>
      <c r="D63" s="25"/>
      <c r="E63" s="25"/>
    </row>
    <row r="65" spans="1:6" x14ac:dyDescent="0.25">
      <c r="A65" s="2" t="s">
        <v>10</v>
      </c>
      <c r="B65" s="4" t="s">
        <v>9</v>
      </c>
      <c r="C65" s="39"/>
      <c r="E65" s="76">
        <f>'Introducción de datos'!C15</f>
        <v>40</v>
      </c>
      <c r="F65" s="3" t="s">
        <v>8</v>
      </c>
    </row>
    <row r="66" spans="1:6" x14ac:dyDescent="0.25">
      <c r="A66" s="2" t="s">
        <v>154</v>
      </c>
      <c r="B66" s="4" t="s">
        <v>34</v>
      </c>
      <c r="C66" s="39"/>
      <c r="E66" s="36">
        <f>'Introducción de datos'!C17</f>
        <v>0</v>
      </c>
      <c r="F66" s="3" t="s">
        <v>36</v>
      </c>
    </row>
    <row r="67" spans="1:6" x14ac:dyDescent="0.25">
      <c r="A67" s="2" t="s">
        <v>153</v>
      </c>
      <c r="B67" s="4" t="s">
        <v>17</v>
      </c>
      <c r="C67" s="39"/>
      <c r="E67" s="76">
        <f>'Introducción de datos'!C18</f>
        <v>0</v>
      </c>
      <c r="F67" s="3" t="s">
        <v>15</v>
      </c>
    </row>
    <row r="68" spans="1:6" x14ac:dyDescent="0.25">
      <c r="A68" s="2" t="s">
        <v>20</v>
      </c>
      <c r="B68" s="4" t="s">
        <v>21</v>
      </c>
      <c r="C68" s="39"/>
      <c r="E68" s="9">
        <f>IF(E66=0,0,E67/E66)</f>
        <v>0</v>
      </c>
      <c r="F68" s="3" t="s">
        <v>43</v>
      </c>
    </row>
    <row r="70" spans="1:6" x14ac:dyDescent="0.25">
      <c r="A70" s="2" t="s">
        <v>141</v>
      </c>
      <c r="B70" s="4" t="s">
        <v>19</v>
      </c>
      <c r="C70" s="4"/>
      <c r="D70" s="3" t="s">
        <v>135</v>
      </c>
      <c r="E70" s="36">
        <f>IF(E66=0,0,validaciones!F39)</f>
        <v>0</v>
      </c>
      <c r="F70" s="6" t="s">
        <v>1</v>
      </c>
    </row>
    <row r="71" spans="1:6" x14ac:dyDescent="0.25">
      <c r="A71" s="2" t="s">
        <v>0</v>
      </c>
      <c r="B71" s="4" t="s">
        <v>33</v>
      </c>
      <c r="C71" s="4"/>
      <c r="D71" s="11" t="s">
        <v>22</v>
      </c>
      <c r="E71" s="10">
        <f>MIN(E70,E68)</f>
        <v>0</v>
      </c>
    </row>
    <row r="73" spans="1:6" x14ac:dyDescent="0.25">
      <c r="A73" s="2" t="s">
        <v>155</v>
      </c>
      <c r="B73" s="5" t="s">
        <v>35</v>
      </c>
      <c r="C73" s="5"/>
      <c r="D73" s="2"/>
      <c r="E73" s="13">
        <f>E71*E66</f>
        <v>0</v>
      </c>
      <c r="F73" s="6" t="s">
        <v>15</v>
      </c>
    </row>
    <row r="74" spans="1:6" x14ac:dyDescent="0.25">
      <c r="A74" s="17" t="s">
        <v>27</v>
      </c>
      <c r="B74" s="3"/>
      <c r="C74" s="3"/>
      <c r="D74" s="3" t="s">
        <v>135</v>
      </c>
      <c r="E74" s="38">
        <f>IF(E66=0,0,validaciones!L39)</f>
        <v>0</v>
      </c>
      <c r="F74" s="6" t="s">
        <v>26</v>
      </c>
    </row>
    <row r="75" spans="1:6" x14ac:dyDescent="0.25">
      <c r="A75" s="15" t="s">
        <v>28</v>
      </c>
      <c r="B75" s="1"/>
      <c r="C75" s="1"/>
      <c r="D75" s="3"/>
      <c r="E75" s="16">
        <f>E73*((MIN(E74:E74))/100)</f>
        <v>0</v>
      </c>
      <c r="F75" s="14" t="s">
        <v>15</v>
      </c>
    </row>
    <row r="76" spans="1:6" x14ac:dyDescent="0.25">
      <c r="A76" s="19" t="s">
        <v>150</v>
      </c>
      <c r="B76" s="36" t="str">
        <f>'Introducción de datos'!C27</f>
        <v>NO</v>
      </c>
      <c r="C76" s="5"/>
      <c r="D76" s="3" t="s">
        <v>151</v>
      </c>
      <c r="E76" s="12">
        <f>IF(B76="SI",(E73*0.05),0)*validaciones!I6</f>
        <v>0</v>
      </c>
      <c r="F76" s="2"/>
    </row>
    <row r="77" spans="1:6" ht="18.75" x14ac:dyDescent="0.3">
      <c r="A77" s="172" t="s">
        <v>138</v>
      </c>
      <c r="B77" s="172"/>
      <c r="C77" s="172"/>
      <c r="D77" s="172"/>
      <c r="E77" s="77">
        <f>IF(D5="SI",SUM(E75:E76),0)</f>
        <v>0</v>
      </c>
    </row>
    <row r="78" spans="1:6" x14ac:dyDescent="0.25">
      <c r="A78" s="19" t="s">
        <v>29</v>
      </c>
      <c r="C78" s="3" t="s">
        <v>26</v>
      </c>
      <c r="D78" s="2"/>
      <c r="E78" s="20">
        <f>IF(E73=0,0,(E77/E73))</f>
        <v>0</v>
      </c>
      <c r="F78" s="2"/>
    </row>
  </sheetData>
  <mergeCells count="3">
    <mergeCell ref="A77:D77"/>
    <mergeCell ref="H16:K16"/>
    <mergeCell ref="A37:D37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validaciones!$C$3:$C$4</xm:f>
          </x14:formula1>
          <xm:sqref>C59 C36 C76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107"/>
  <sheetViews>
    <sheetView topLeftCell="E1" zoomScale="85" zoomScaleNormal="85" workbookViewId="0">
      <selection activeCell="S70" sqref="S70"/>
    </sheetView>
  </sheetViews>
  <sheetFormatPr baseColWidth="10" defaultRowHeight="15" x14ac:dyDescent="0.25"/>
  <cols>
    <col min="1" max="1" width="17" customWidth="1"/>
    <col min="3" max="3" width="28.5703125" customWidth="1"/>
    <col min="4" max="4" width="23.140625" customWidth="1"/>
    <col min="5" max="5" width="21.85546875" customWidth="1"/>
    <col min="6" max="6" width="23.42578125" customWidth="1"/>
    <col min="7" max="7" width="17.85546875" customWidth="1"/>
    <col min="8" max="8" width="27.42578125" customWidth="1"/>
    <col min="9" max="9" width="18.42578125" customWidth="1"/>
    <col min="10" max="10" width="30.28515625" customWidth="1"/>
    <col min="11" max="11" width="22" customWidth="1"/>
    <col min="12" max="12" width="21" customWidth="1"/>
    <col min="13" max="13" width="18.85546875" customWidth="1"/>
    <col min="14" max="14" width="30.28515625" customWidth="1"/>
    <col min="15" max="15" width="25.7109375" customWidth="1"/>
    <col min="16" max="16" width="35" customWidth="1"/>
    <col min="17" max="17" width="33.28515625" customWidth="1"/>
    <col min="18" max="18" width="28.5703125" customWidth="1"/>
    <col min="19" max="19" width="22.140625" customWidth="1"/>
    <col min="20" max="20" width="30.140625" customWidth="1"/>
    <col min="21" max="21" width="23.85546875" customWidth="1"/>
    <col min="22" max="22" width="22.28515625" customWidth="1"/>
    <col min="23" max="23" width="19.7109375" customWidth="1"/>
    <col min="24" max="24" width="18.140625" customWidth="1"/>
  </cols>
  <sheetData>
    <row r="2" spans="3:20" x14ac:dyDescent="0.25">
      <c r="C2" s="3" t="s">
        <v>45</v>
      </c>
      <c r="E2" t="s">
        <v>129</v>
      </c>
      <c r="N2" s="2" t="s">
        <v>108</v>
      </c>
      <c r="P2" t="s">
        <v>130</v>
      </c>
    </row>
    <row r="3" spans="3:20" x14ac:dyDescent="0.25">
      <c r="C3" s="43" t="s">
        <v>14</v>
      </c>
      <c r="D3" s="42" t="s">
        <v>94</v>
      </c>
      <c r="E3" s="3">
        <f>IF('P. incentivos 1-2-3'!D3="SI",1,0)</f>
        <v>1</v>
      </c>
      <c r="F3" s="3">
        <f>IF(E4=1,0,E3)</f>
        <v>1</v>
      </c>
      <c r="H3" s="3" t="s">
        <v>100</v>
      </c>
      <c r="I3" s="3">
        <f>IF('P. incentivos 1-2-3'!D7="SI",1,0)</f>
        <v>0</v>
      </c>
      <c r="J3" s="3" t="s">
        <v>105</v>
      </c>
      <c r="K3" s="3">
        <f>IF('P. incentivos 4-5'!D7="SI",1,0)</f>
        <v>1</v>
      </c>
      <c r="N3" s="2" t="s">
        <v>111</v>
      </c>
      <c r="O3" s="42" t="s">
        <v>94</v>
      </c>
      <c r="P3" s="3">
        <f>IF('P. incentivos 4-5'!D3="SI",1,0)</f>
        <v>1</v>
      </c>
      <c r="Q3" s="3">
        <f>IF(P4=1,0,P3)</f>
        <v>1</v>
      </c>
    </row>
    <row r="4" spans="3:20" x14ac:dyDescent="0.25">
      <c r="C4" s="43" t="s">
        <v>46</v>
      </c>
      <c r="D4" s="42" t="s">
        <v>95</v>
      </c>
      <c r="E4" s="3">
        <f>IF('P. incentivos 1-2-3'!D4="SI",1,0)</f>
        <v>0</v>
      </c>
      <c r="F4" s="3">
        <f>IF(E3=1,0,E4)</f>
        <v>0</v>
      </c>
      <c r="H4" s="3" t="s">
        <v>101</v>
      </c>
      <c r="I4" s="3">
        <f>IF('P. incentivos 1-2-3'!D8="SI",1,0)</f>
        <v>0</v>
      </c>
      <c r="J4" s="3" t="s">
        <v>106</v>
      </c>
      <c r="K4" s="3">
        <f>IF('P. incentivos 4-5'!D8="SI",1,0)</f>
        <v>0</v>
      </c>
      <c r="N4" s="2" t="s">
        <v>109</v>
      </c>
      <c r="O4" s="42" t="s">
        <v>95</v>
      </c>
      <c r="P4" s="3">
        <f>IF('P. incentivos 4-5'!D4="SI",1,0)</f>
        <v>0</v>
      </c>
      <c r="Q4" s="3">
        <f>IF(P3=1,0,P4)</f>
        <v>0</v>
      </c>
    </row>
    <row r="5" spans="3:20" ht="18" customHeight="1" x14ac:dyDescent="0.25">
      <c r="D5" s="42" t="s">
        <v>96</v>
      </c>
      <c r="E5" s="3">
        <f>IF('P. incentivos 1-2-3'!D5="SI",1,0)</f>
        <v>0</v>
      </c>
      <c r="F5" s="2"/>
      <c r="H5" s="3" t="s">
        <v>102</v>
      </c>
      <c r="I5" s="3">
        <f>IF('P. incentivos 1-2-3'!D9="SI",1,0)</f>
        <v>0</v>
      </c>
      <c r="K5" s="3"/>
      <c r="N5" s="2" t="s">
        <v>110</v>
      </c>
      <c r="O5" s="42" t="s">
        <v>96</v>
      </c>
      <c r="P5" s="3">
        <f>IF('P. incentivos 4-5'!D5="SI",1,0)</f>
        <v>0</v>
      </c>
      <c r="Q5" s="2"/>
      <c r="R5" s="174" t="s">
        <v>77</v>
      </c>
      <c r="S5" s="174"/>
      <c r="T5" s="174"/>
    </row>
    <row r="6" spans="3:20" x14ac:dyDescent="0.25">
      <c r="H6" s="6" t="s">
        <v>5354</v>
      </c>
      <c r="I6" s="3">
        <f>IF(I5=1,0,1)</f>
        <v>1</v>
      </c>
      <c r="R6" s="3">
        <f>IF(H12="GRAN EMPRESA",1,0)</f>
        <v>0</v>
      </c>
      <c r="S6" s="3">
        <f>IF(H12="MEDIANA",1,0)</f>
        <v>0</v>
      </c>
      <c r="T6" s="3">
        <f>IF(OR(H12="PEQUEÑA",H12="MICROEMPRESA"),1,0)</f>
        <v>1</v>
      </c>
    </row>
    <row r="7" spans="3:20" s="29" customFormat="1" ht="72" customHeight="1" x14ac:dyDescent="0.25">
      <c r="D7" s="1" t="s">
        <v>51</v>
      </c>
      <c r="E7" s="1" t="s">
        <v>52</v>
      </c>
      <c r="F7" s="1" t="s">
        <v>53</v>
      </c>
      <c r="G7" s="14" t="s">
        <v>56</v>
      </c>
      <c r="H7" s="30"/>
      <c r="J7" s="14" t="s">
        <v>59</v>
      </c>
      <c r="K7" s="14" t="s">
        <v>72</v>
      </c>
      <c r="L7" s="31" t="s">
        <v>60</v>
      </c>
      <c r="M7" s="31" t="s">
        <v>61</v>
      </c>
      <c r="O7" s="11" t="s">
        <v>62</v>
      </c>
      <c r="P7" s="11" t="s">
        <v>63</v>
      </c>
      <c r="Q7" s="11" t="s">
        <v>64</v>
      </c>
      <c r="R7" s="11" t="s">
        <v>62</v>
      </c>
      <c r="S7" s="11" t="s">
        <v>63</v>
      </c>
      <c r="T7" s="11" t="s">
        <v>64</v>
      </c>
    </row>
    <row r="8" spans="3:20" x14ac:dyDescent="0.25">
      <c r="C8" s="2" t="s">
        <v>55</v>
      </c>
      <c r="D8" s="3">
        <f>IF('P. incentivos 1-2-3'!D11&gt;250,1,0)</f>
        <v>0</v>
      </c>
      <c r="E8" s="3">
        <f>IF('P. incentivos 1-2-3'!D12&gt;50000000,1,0)</f>
        <v>0</v>
      </c>
      <c r="F8" s="3">
        <f>IF('P. incentivos 1-2-3'!D13&gt;43000000,1,0)</f>
        <v>0</v>
      </c>
      <c r="G8" s="3">
        <f>IF(AND(G11=0,G10=0,G9=0,OR(E8=1,F8=1)),4,IF(AND(G11=0,G10=0,G9=0,D8=1),4,0))</f>
        <v>0</v>
      </c>
      <c r="H8" s="27"/>
      <c r="J8" s="3" t="s">
        <v>65</v>
      </c>
      <c r="K8" s="3">
        <f>IF('P. incentivos 1-2-3'!E19&gt;1000,IF('P. incentivos 1-2-3'!E19&lt;=5000,1,0),0)</f>
        <v>0</v>
      </c>
      <c r="L8" s="3">
        <f>K8*120</f>
        <v>0</v>
      </c>
      <c r="M8" s="3">
        <f>K8*460</f>
        <v>0</v>
      </c>
      <c r="O8" s="3">
        <v>15</v>
      </c>
      <c r="P8" s="3">
        <v>25</v>
      </c>
      <c r="Q8" s="3">
        <v>35</v>
      </c>
      <c r="R8" s="3">
        <f>K8*$R$6*O8</f>
        <v>0</v>
      </c>
      <c r="S8" s="3">
        <f>K8*$S$6*P8</f>
        <v>0</v>
      </c>
      <c r="T8" s="3">
        <f>K8*$T$6*Q8</f>
        <v>0</v>
      </c>
    </row>
    <row r="9" spans="3:20" x14ac:dyDescent="0.25">
      <c r="C9" s="2" t="s">
        <v>31</v>
      </c>
      <c r="D9" s="3">
        <f>IF('P. incentivos 1-2-3'!D11&lt;250,1,0)</f>
        <v>1</v>
      </c>
      <c r="E9" s="3">
        <f>IF('P. incentivos 1-2-3'!D12&lt;=50000000,1,0)</f>
        <v>1</v>
      </c>
      <c r="F9" s="3">
        <f>IF('P. incentivos 1-2-3'!D13&lt;=43000000,1,0)</f>
        <v>1</v>
      </c>
      <c r="G9" s="3">
        <f>IF(AND(G11=0,G10=0,D9=1,OR(E9=1,F9=1)),3,0)</f>
        <v>0</v>
      </c>
      <c r="H9" s="27"/>
      <c r="J9" s="3" t="s">
        <v>66</v>
      </c>
      <c r="K9" s="3">
        <f>IF('P. incentivos 1-2-3'!E19&gt;100,IF('P. incentivos 1-2-3'!E19&lt;=1000,1,0),0)</f>
        <v>0</v>
      </c>
      <c r="L9" s="3">
        <f>K9*0</f>
        <v>0</v>
      </c>
      <c r="M9" s="3">
        <f>K9*749</f>
        <v>0</v>
      </c>
      <c r="O9" s="3">
        <v>15</v>
      </c>
      <c r="P9" s="3">
        <v>25</v>
      </c>
      <c r="Q9" s="3">
        <v>35</v>
      </c>
      <c r="R9" s="3">
        <f>K9*$R$6*O9</f>
        <v>0</v>
      </c>
      <c r="S9" s="3">
        <f>K9*$S$6*P9</f>
        <v>0</v>
      </c>
      <c r="T9" s="3">
        <f>K9*$T$6*Q9</f>
        <v>0</v>
      </c>
    </row>
    <row r="10" spans="3:20" x14ac:dyDescent="0.25">
      <c r="C10" s="2" t="s">
        <v>44</v>
      </c>
      <c r="D10" s="3">
        <f>IF('P. incentivos 1-2-3'!D11&lt;50,1,0)</f>
        <v>1</v>
      </c>
      <c r="E10" s="3">
        <f>IF('P. incentivos 1-2-3'!D12&lt;=10000000,1,0)</f>
        <v>1</v>
      </c>
      <c r="F10" s="3">
        <f>IF('P. incentivos 1-2-3'!D13&lt;=10000000,1,0)</f>
        <v>1</v>
      </c>
      <c r="G10" s="3">
        <f>IF(AND(G11=0,D10=1,OR(E10=1,F10=1)),2,0)</f>
        <v>0</v>
      </c>
      <c r="H10" s="27"/>
      <c r="J10" s="3" t="s">
        <v>67</v>
      </c>
      <c r="K10" s="3">
        <f>IF('P. incentivos 1-2-3'!E19&gt;10,IF('P. incentivos 1-2-3'!E19&lt;=100,1,0),0)</f>
        <v>1</v>
      </c>
      <c r="L10" s="3">
        <f>K10*0</f>
        <v>0</v>
      </c>
      <c r="M10" s="3">
        <f>K10*910</f>
        <v>910</v>
      </c>
      <c r="O10" s="3">
        <v>15</v>
      </c>
      <c r="P10" s="3">
        <v>25</v>
      </c>
      <c r="Q10" s="3">
        <v>35</v>
      </c>
      <c r="R10" s="3">
        <f>K10*$R$6*O10</f>
        <v>0</v>
      </c>
      <c r="S10" s="3">
        <f>K10*$S$6*P10</f>
        <v>0</v>
      </c>
      <c r="T10" s="3">
        <f>K10*$T$6*Q10</f>
        <v>35</v>
      </c>
    </row>
    <row r="11" spans="3:20" x14ac:dyDescent="0.25">
      <c r="C11" s="2" t="s">
        <v>50</v>
      </c>
      <c r="D11" s="3">
        <f>IF('P. incentivos 1-2-3'!D11&lt;10,1,0)</f>
        <v>1</v>
      </c>
      <c r="E11" s="3">
        <f>IF('P. incentivos 1-2-3'!D12&lt;=2000000,1,0)</f>
        <v>1</v>
      </c>
      <c r="F11" s="3">
        <f>IF('P. incentivos 1-2-3'!D13&lt;=2000000,1,0)</f>
        <v>1</v>
      </c>
      <c r="G11" s="3">
        <f>IF(AND(D11=1,OR(E11=1,F11=1)),1,0)</f>
        <v>1</v>
      </c>
      <c r="H11" s="6" t="s">
        <v>57</v>
      </c>
      <c r="J11" s="3" t="s">
        <v>68</v>
      </c>
      <c r="K11" s="3">
        <f>IF('P. incentivos 1-2-3'!E19&lt;=10,1,0)</f>
        <v>0</v>
      </c>
      <c r="L11" s="3">
        <f>K11*0</f>
        <v>0</v>
      </c>
      <c r="M11" s="3">
        <f>K11*1188</f>
        <v>0</v>
      </c>
      <c r="O11" s="3">
        <v>15</v>
      </c>
      <c r="P11" s="3">
        <v>25</v>
      </c>
      <c r="Q11" s="3">
        <v>45</v>
      </c>
      <c r="R11" s="3">
        <f>K11*$R$6*O11</f>
        <v>0</v>
      </c>
      <c r="S11" s="3">
        <f>K11*$S$6*P11</f>
        <v>0</v>
      </c>
      <c r="T11" s="3">
        <f>K11*$T$6*Q11</f>
        <v>0</v>
      </c>
    </row>
    <row r="12" spans="3:20" x14ac:dyDescent="0.25">
      <c r="G12" s="3">
        <f>SUM(G8:G11)</f>
        <v>1</v>
      </c>
      <c r="H12" s="28" t="str">
        <f>IF(G12=1,"MICROEMPRESA",IF(G12=2,"PEQUEÑA",IF(G12=3,"MEDIANA",IF(G12=4,"GRAN EMPRESA",""))))</f>
        <v>MICROEMPRESA</v>
      </c>
      <c r="I12" s="27"/>
      <c r="K12" s="3" t="s">
        <v>75</v>
      </c>
      <c r="L12" s="37">
        <f>SUM(L8:L11)</f>
        <v>0</v>
      </c>
      <c r="M12" s="37">
        <f>SUM(M8:M11)</f>
        <v>910</v>
      </c>
      <c r="T12" s="37">
        <f>SUM(R8:T11)</f>
        <v>35</v>
      </c>
    </row>
    <row r="13" spans="3:20" x14ac:dyDescent="0.25">
      <c r="J13" s="3" t="s">
        <v>69</v>
      </c>
      <c r="K13" s="3">
        <f>IF('P. incentivos 1-2-3'!E44&gt;500,IF('P. incentivos 1-2-3'!E44&lt;=5000,1),0)</f>
        <v>0</v>
      </c>
      <c r="L13" s="3">
        <f>K13*258</f>
        <v>0</v>
      </c>
      <c r="M13" s="3">
        <f>K13*1070</f>
        <v>0</v>
      </c>
      <c r="O13" s="3">
        <v>20</v>
      </c>
      <c r="P13" s="3">
        <v>30</v>
      </c>
      <c r="Q13" s="3">
        <v>40</v>
      </c>
      <c r="R13" s="3">
        <f>K13*$R$6*O13</f>
        <v>0</v>
      </c>
      <c r="S13" s="3">
        <f>K13*$S$6*P13</f>
        <v>0</v>
      </c>
      <c r="T13" s="3">
        <f>K13*$T$6*Q13</f>
        <v>0</v>
      </c>
    </row>
    <row r="14" spans="3:20" x14ac:dyDescent="0.25">
      <c r="J14" s="3" t="s">
        <v>70</v>
      </c>
      <c r="K14" s="3">
        <f>IF('P. incentivos 1-2-3'!E44&gt;20,IF('P. incentivos 1-2-3'!E44&lt;=500,1),0)</f>
        <v>0</v>
      </c>
      <c r="L14" s="3">
        <f>K14*129</f>
        <v>0</v>
      </c>
      <c r="M14" s="3">
        <f>K14*3072</f>
        <v>0</v>
      </c>
      <c r="O14" s="3">
        <v>30</v>
      </c>
      <c r="P14" s="3">
        <v>40</v>
      </c>
      <c r="Q14" s="3">
        <v>50</v>
      </c>
      <c r="R14" s="3">
        <f>K14*$R$6*O14</f>
        <v>0</v>
      </c>
      <c r="S14" s="3">
        <f>K14*$S$6*P14</f>
        <v>0</v>
      </c>
      <c r="T14" s="3">
        <f>K14*$T$6*Q14</f>
        <v>0</v>
      </c>
    </row>
    <row r="15" spans="3:20" x14ac:dyDescent="0.25">
      <c r="J15" s="3" t="s">
        <v>71</v>
      </c>
      <c r="K15" s="3">
        <f>IF('P. incentivos 1-2-3'!E44&lt;=20,1,0)</f>
        <v>1</v>
      </c>
      <c r="L15" s="3">
        <f>K15*86</f>
        <v>86</v>
      </c>
      <c r="M15" s="3">
        <f>K15*4723</f>
        <v>4723</v>
      </c>
      <c r="O15" s="3">
        <v>30</v>
      </c>
      <c r="P15" s="3">
        <v>40</v>
      </c>
      <c r="Q15" s="3">
        <v>50</v>
      </c>
      <c r="R15" s="3">
        <f>K15*$R$6*O15</f>
        <v>0</v>
      </c>
      <c r="S15" s="3">
        <f>K15*$S$6*P15</f>
        <v>0</v>
      </c>
      <c r="T15" s="3">
        <f>K15*$T$6*Q15</f>
        <v>50</v>
      </c>
    </row>
    <row r="16" spans="3:20" x14ac:dyDescent="0.25">
      <c r="K16" s="3" t="s">
        <v>76</v>
      </c>
      <c r="L16" s="37">
        <f>SUM(L13:L15)</f>
        <v>86</v>
      </c>
      <c r="M16" s="37">
        <f>SUM(M13:M15)</f>
        <v>4723</v>
      </c>
      <c r="T16" s="37">
        <f>SUM(R13:T15)</f>
        <v>50</v>
      </c>
    </row>
    <row r="18" spans="3:24" x14ac:dyDescent="0.25">
      <c r="O18" s="56" t="s">
        <v>120</v>
      </c>
      <c r="U18" s="56" t="s">
        <v>132</v>
      </c>
    </row>
    <row r="20" spans="3:24" s="57" customFormat="1" ht="72" customHeight="1" x14ac:dyDescent="0.25">
      <c r="J20" s="1" t="s">
        <v>82</v>
      </c>
      <c r="L20" s="11" t="s">
        <v>80</v>
      </c>
      <c r="M20" s="1" t="s">
        <v>81</v>
      </c>
      <c r="O20" s="11" t="s">
        <v>119</v>
      </c>
      <c r="P20" s="1">
        <f>IF('P. incentivos 4-5'!D11="Sector Residencial",1,0)</f>
        <v>0</v>
      </c>
      <c r="Q20"/>
      <c r="R20"/>
      <c r="U20" s="1" t="s">
        <v>133</v>
      </c>
      <c r="V20" s="1">
        <f>IF(P20=0,1,0)</f>
        <v>1</v>
      </c>
    </row>
    <row r="21" spans="3:24" ht="30" x14ac:dyDescent="0.25">
      <c r="J21" s="3" t="s">
        <v>65</v>
      </c>
      <c r="K21" s="3">
        <f>IF('P. incentivos 1-2-3'!E19&gt;1000,IF('P. incentivos 1-2-3'!E19&lt;=5000,1,0),0)</f>
        <v>0</v>
      </c>
      <c r="L21" s="3">
        <v>210</v>
      </c>
      <c r="M21" s="3">
        <f>K21*L21</f>
        <v>0</v>
      </c>
      <c r="O21" s="11" t="s">
        <v>118</v>
      </c>
      <c r="P21" s="1">
        <f>IF('P. incentivos 4-5'!D13="si",0,1)</f>
        <v>1</v>
      </c>
      <c r="Q21" s="11" t="s">
        <v>128</v>
      </c>
      <c r="R21" s="1">
        <f>IF('P. incentivos 4-5'!D13="si",1,0)</f>
        <v>0</v>
      </c>
    </row>
    <row r="22" spans="3:24" ht="45" x14ac:dyDescent="0.25">
      <c r="J22" s="3" t="s">
        <v>66</v>
      </c>
      <c r="K22" s="3">
        <f>IF('P. incentivos 1-2-3'!E19&gt;100,IF('P. incentivos 1-2-3'!E19&lt;=1000,1,0),0)</f>
        <v>0</v>
      </c>
      <c r="L22" s="3">
        <v>450</v>
      </c>
      <c r="M22" s="3">
        <f t="shared" ref="M22" si="0">K22*L22</f>
        <v>0</v>
      </c>
      <c r="O22" s="14" t="s">
        <v>59</v>
      </c>
      <c r="P22" s="14" t="s">
        <v>72</v>
      </c>
      <c r="Q22" s="31" t="s">
        <v>116</v>
      </c>
      <c r="R22" s="31" t="s">
        <v>117</v>
      </c>
      <c r="U22" s="14" t="s">
        <v>59</v>
      </c>
      <c r="V22" s="14" t="s">
        <v>72</v>
      </c>
      <c r="W22" s="31" t="s">
        <v>116</v>
      </c>
      <c r="X22" s="31" t="s">
        <v>117</v>
      </c>
    </row>
    <row r="23" spans="3:24" x14ac:dyDescent="0.25">
      <c r="J23" s="3" t="s">
        <v>79</v>
      </c>
      <c r="K23" s="3">
        <f>IF('P. incentivos 1-2-3'!E19&lt;=100,1,0)</f>
        <v>1</v>
      </c>
      <c r="L23" s="3">
        <v>660</v>
      </c>
      <c r="M23" s="3">
        <f>K23*L23</f>
        <v>660</v>
      </c>
      <c r="O23" s="3" t="s">
        <v>65</v>
      </c>
      <c r="P23" s="3">
        <f>IF('P. incentivos 4-5'!E19=0,0,IF('P. incentivos 4-5'!E19&gt;1000,IF('P. incentivos 4-5'!E19&lt;=5000,1,0),0))</f>
        <v>0</v>
      </c>
      <c r="Q23" s="3">
        <f>P23*300*P21*P20</f>
        <v>0</v>
      </c>
      <c r="R23" s="3">
        <f>P23*355*R21*P20</f>
        <v>0</v>
      </c>
      <c r="U23" s="3" t="s">
        <v>65</v>
      </c>
      <c r="V23" s="3">
        <f>IF('P. incentivos 4-5'!E19&gt;1000,IF('P. incentivos 4-5'!E19&lt;=5000,1,0),0)</f>
        <v>0</v>
      </c>
      <c r="W23" s="3">
        <f>V23*500*P21*V20</f>
        <v>0</v>
      </c>
      <c r="X23" s="3">
        <f>V23*555*R21*V20</f>
        <v>0</v>
      </c>
    </row>
    <row r="24" spans="3:24" x14ac:dyDescent="0.25">
      <c r="M24" s="37">
        <f>SUM(M21:M23)</f>
        <v>660</v>
      </c>
      <c r="O24" s="3" t="s">
        <v>66</v>
      </c>
      <c r="P24" s="3">
        <f>IF('P. incentivos 4-5'!E19=0,0,IF('P. incentivos 4-5'!E19&gt;100,IF('P. incentivos 4-5'!E19&lt;=1000,1,0),0))</f>
        <v>0</v>
      </c>
      <c r="Q24" s="3">
        <f>P24*350*P21*P20</f>
        <v>0</v>
      </c>
      <c r="R24" s="3">
        <f>P24*420*R21*P20</f>
        <v>0</v>
      </c>
      <c r="U24" s="3" t="s">
        <v>66</v>
      </c>
      <c r="V24" s="3">
        <f>IF('P. incentivos 4-5'!E19&gt;100,IF('P. incentivos 4-5'!E19&lt;=1000,1,0),0)</f>
        <v>0</v>
      </c>
      <c r="W24" s="3">
        <f>V24*650*P21*V20</f>
        <v>0</v>
      </c>
      <c r="X24" s="3">
        <f>V24*720*R21*V20</f>
        <v>0</v>
      </c>
    </row>
    <row r="25" spans="3:24" x14ac:dyDescent="0.25">
      <c r="O25" s="3" t="s">
        <v>67</v>
      </c>
      <c r="P25" s="3">
        <f>IF('P. incentivos 4-5'!E19=0,0,IF('P. incentivos 4-5'!E19&gt;10,IF('P. incentivos 4-5'!E19&lt;=100,1,0),0))</f>
        <v>1</v>
      </c>
      <c r="Q25" s="3">
        <f>P25*450*P21*P20</f>
        <v>0</v>
      </c>
      <c r="R25" s="3">
        <f>P25*535*R21*P20</f>
        <v>0</v>
      </c>
      <c r="U25" s="3" t="s">
        <v>67</v>
      </c>
      <c r="V25" s="3">
        <f>IF('P. incentivos 4-5'!E19&gt;10,IF('P. incentivos 4-5'!E19&lt;=100,1,0),0)</f>
        <v>1</v>
      </c>
      <c r="W25" s="3">
        <f>V25*750*P21*V20</f>
        <v>750</v>
      </c>
      <c r="X25" s="3">
        <f>V25*835*R21*V20</f>
        <v>0</v>
      </c>
    </row>
    <row r="26" spans="3:24" ht="45" x14ac:dyDescent="0.25">
      <c r="J26" s="1" t="s">
        <v>78</v>
      </c>
      <c r="L26" s="40" t="s">
        <v>80</v>
      </c>
      <c r="M26" s="1"/>
      <c r="O26" s="3" t="s">
        <v>68</v>
      </c>
      <c r="P26" s="3">
        <f>IF('P. incentivos 4-5'!E19=0,0,IF('P. incentivos 4-5'!E19&lt;=10,1,0))</f>
        <v>0</v>
      </c>
      <c r="Q26" s="3">
        <f>P26*600*P21*P20</f>
        <v>0</v>
      </c>
      <c r="R26" s="3">
        <f>P26*710*R21*P20</f>
        <v>0</v>
      </c>
      <c r="U26" s="3" t="s">
        <v>68</v>
      </c>
      <c r="V26" s="3">
        <f>IF('P. incentivos 4-5'!E19&lt;=10,1,0)</f>
        <v>0</v>
      </c>
      <c r="W26" s="3">
        <f>V26*1000*P21*V20</f>
        <v>0</v>
      </c>
      <c r="X26" s="3">
        <f>V26*1110*R21*V20</f>
        <v>0</v>
      </c>
    </row>
    <row r="27" spans="3:24" x14ac:dyDescent="0.25">
      <c r="J27" s="3" t="s">
        <v>83</v>
      </c>
      <c r="K27" s="3"/>
      <c r="L27" s="37">
        <v>500</v>
      </c>
      <c r="M27" s="3"/>
      <c r="Q27" s="3" t="s">
        <v>75</v>
      </c>
      <c r="R27" s="37">
        <f>SUM(Q23:R26)</f>
        <v>0</v>
      </c>
      <c r="W27" s="3" t="s">
        <v>75</v>
      </c>
      <c r="X27" s="37">
        <f>SUM(W23:X26)</f>
        <v>750</v>
      </c>
    </row>
    <row r="28" spans="3:24" x14ac:dyDescent="0.25">
      <c r="S28" s="62" t="s">
        <v>134</v>
      </c>
      <c r="T28" s="62">
        <f>R27+X27</f>
        <v>750</v>
      </c>
    </row>
    <row r="29" spans="3:24" x14ac:dyDescent="0.25">
      <c r="O29" s="3" t="s">
        <v>69</v>
      </c>
      <c r="P29" s="3">
        <f>IF('P. incentivos 4-5'!E37=0,0,IF('P. incentivos 4-5'!E37&gt;500,IF('P. incentivos 4-5'!E37&lt;=5000,1),0))</f>
        <v>0</v>
      </c>
      <c r="Q29" s="3">
        <f>P29*650*P20*P21</f>
        <v>0</v>
      </c>
      <c r="R29" s="3">
        <f>P29*775*P20*R21</f>
        <v>0</v>
      </c>
      <c r="U29" s="3" t="s">
        <v>69</v>
      </c>
      <c r="V29" s="3">
        <f>IF('P. incentivos 4-5'!E37&gt;500,IF('P. incentivos 4-5'!E37&lt;=5000,1),0)</f>
        <v>0</v>
      </c>
      <c r="W29" s="3">
        <f>V29*1150*V20*P21</f>
        <v>0</v>
      </c>
      <c r="X29" s="3">
        <f>V29*1275*V20*R21</f>
        <v>0</v>
      </c>
    </row>
    <row r="30" spans="3:24" x14ac:dyDescent="0.25">
      <c r="O30" s="3" t="s">
        <v>70</v>
      </c>
      <c r="P30" s="3">
        <f>IF('P. incentivos 4-5'!E37=0,0,IF('P. incentivos 4-5'!E37&gt;20,IF('P. incentivos 4-5'!E37&lt;=500,1),0))</f>
        <v>0</v>
      </c>
      <c r="Q30" s="3">
        <f>P30*1950*P20*P21</f>
        <v>0</v>
      </c>
      <c r="R30" s="3">
        <f>P30*2250*P20*R21</f>
        <v>0</v>
      </c>
      <c r="U30" s="3" t="s">
        <v>70</v>
      </c>
      <c r="V30" s="3">
        <f>IF('P. incentivos 4-5'!E37&gt;20,IF('P. incentivos 4-5'!E37&lt;=500,1),0)</f>
        <v>0</v>
      </c>
      <c r="W30" s="3">
        <f>V30*2700*V20*P21</f>
        <v>0</v>
      </c>
      <c r="X30" s="3">
        <f>V30*3000*V20*R21</f>
        <v>0</v>
      </c>
    </row>
    <row r="31" spans="3:24" x14ac:dyDescent="0.25">
      <c r="O31" s="3" t="s">
        <v>71</v>
      </c>
      <c r="P31" s="3">
        <f>IF('P. incentivos 4-5'!E37=0,0,IF('P. incentivos 4-5'!E37&lt;=20,1,0))</f>
        <v>0</v>
      </c>
      <c r="Q31" s="3">
        <f>P31*2900*P20*P21</f>
        <v>0</v>
      </c>
      <c r="R31" s="3">
        <f>P31*3350*P20*R21</f>
        <v>0</v>
      </c>
      <c r="U31" s="3" t="s">
        <v>71</v>
      </c>
      <c r="V31" s="3">
        <f>IF('P. incentivos 4-5'!E37&lt;=20,1,0)</f>
        <v>1</v>
      </c>
      <c r="W31" s="3">
        <f>V31*4100*V20*P21</f>
        <v>4100</v>
      </c>
      <c r="X31" s="3">
        <f>V31*4550*V20*R21</f>
        <v>0</v>
      </c>
    </row>
    <row r="32" spans="3:24" x14ac:dyDescent="0.25">
      <c r="C32" t="s">
        <v>84</v>
      </c>
      <c r="J32" s="174" t="s">
        <v>77</v>
      </c>
      <c r="K32" s="174"/>
      <c r="L32" s="174"/>
      <c r="Q32" s="3" t="s">
        <v>76</v>
      </c>
      <c r="R32" s="37">
        <f>SUM(Q29:R31)</f>
        <v>0</v>
      </c>
      <c r="W32" s="3" t="s">
        <v>76</v>
      </c>
      <c r="X32" s="37">
        <f>SUM(W29:X31)</f>
        <v>4100</v>
      </c>
    </row>
    <row r="33" spans="3:24" x14ac:dyDescent="0.25">
      <c r="J33" s="3">
        <f>IF(H12="GRAN EMPRESA",1,0)</f>
        <v>0</v>
      </c>
      <c r="K33" s="3">
        <f>IF(H12="MEDIANA",1,0)</f>
        <v>0</v>
      </c>
      <c r="L33" s="3">
        <f>IF(OR(H12="PEQUEÑA",H12="MICROEMPRESA"),1,0)</f>
        <v>1</v>
      </c>
      <c r="S33" s="62" t="s">
        <v>134</v>
      </c>
      <c r="T33" s="62">
        <f>R32+X32</f>
        <v>4100</v>
      </c>
    </row>
    <row r="34" spans="3:24" ht="45" x14ac:dyDescent="0.25">
      <c r="D34" s="14" t="s">
        <v>72</v>
      </c>
      <c r="E34" s="31" t="s">
        <v>89</v>
      </c>
      <c r="F34" s="1" t="s">
        <v>90</v>
      </c>
      <c r="G34" s="11" t="s">
        <v>62</v>
      </c>
      <c r="H34" s="11" t="s">
        <v>63</v>
      </c>
      <c r="I34" s="11" t="s">
        <v>64</v>
      </c>
      <c r="J34" s="11" t="s">
        <v>62</v>
      </c>
      <c r="K34" s="11" t="s">
        <v>63</v>
      </c>
      <c r="L34" s="11" t="s">
        <v>64</v>
      </c>
      <c r="O34" s="11" t="s">
        <v>121</v>
      </c>
      <c r="P34" s="57"/>
      <c r="Q34" s="11" t="s">
        <v>80</v>
      </c>
      <c r="R34" s="1" t="s">
        <v>81</v>
      </c>
    </row>
    <row r="35" spans="3:24" ht="75" x14ac:dyDescent="0.25">
      <c r="C35" s="3" t="s">
        <v>85</v>
      </c>
      <c r="D35" s="3">
        <f>IF(5000&lt;'P. incentivos 1-2-3'!E66,1,0)</f>
        <v>0</v>
      </c>
      <c r="E35" s="1">
        <v>200</v>
      </c>
      <c r="F35" s="3">
        <f>D35*E35</f>
        <v>0</v>
      </c>
      <c r="G35" s="1">
        <v>45</v>
      </c>
      <c r="H35" s="1">
        <v>55</v>
      </c>
      <c r="I35" s="1">
        <v>65</v>
      </c>
      <c r="J35" s="1">
        <f>D35*G35*$J$33</f>
        <v>0</v>
      </c>
      <c r="K35" s="1">
        <f>D35*H35*$K$33</f>
        <v>0</v>
      </c>
      <c r="L35" s="1">
        <f>D35*I35*$L$33</f>
        <v>0</v>
      </c>
      <c r="O35" s="3" t="s">
        <v>65</v>
      </c>
      <c r="P35" s="3">
        <f>IF('P. incentivos 4-5'!E19&gt;1000,IF('P. incentivos 4-5'!E19&lt;=5000,1,0),0)</f>
        <v>0</v>
      </c>
      <c r="Q35" s="3">
        <v>50</v>
      </c>
      <c r="R35" s="3">
        <f>P35*Q35</f>
        <v>0</v>
      </c>
      <c r="U35" s="11" t="s">
        <v>137</v>
      </c>
      <c r="V35" s="14" t="s">
        <v>72</v>
      </c>
      <c r="W35" s="31" t="s">
        <v>89</v>
      </c>
      <c r="X35" s="1" t="s">
        <v>90</v>
      </c>
    </row>
    <row r="36" spans="3:24" x14ac:dyDescent="0.25">
      <c r="C36" s="3" t="s">
        <v>86</v>
      </c>
      <c r="D36" s="3">
        <f>IF('P. incentivos 1-2-3'!E66&gt;100,IF('P. incentivos 1-2-3'!E66&lt;=5000,1,0),0)</f>
        <v>0</v>
      </c>
      <c r="E36" s="1">
        <v>350</v>
      </c>
      <c r="F36" s="3">
        <f t="shared" ref="F36:F38" si="1">D36*E36</f>
        <v>0</v>
      </c>
      <c r="G36" s="1">
        <v>45</v>
      </c>
      <c r="H36" s="1">
        <v>55</v>
      </c>
      <c r="I36" s="1">
        <v>65</v>
      </c>
      <c r="J36" s="1">
        <f t="shared" ref="J36:J38" si="2">D36*G36*$J$33</f>
        <v>0</v>
      </c>
      <c r="K36" s="1">
        <f t="shared" ref="K36:K38" si="3">D36*H36*$K$33</f>
        <v>0</v>
      </c>
      <c r="L36" s="1">
        <f t="shared" ref="L36" si="4">D36*I36*$L$33</f>
        <v>0</v>
      </c>
      <c r="O36" s="3" t="s">
        <v>66</v>
      </c>
      <c r="P36" s="3">
        <f>IF('P. incentivos 4-5'!E19&gt;100,IF('P. incentivos 4-5'!E19&lt;=1000,1,0),0)</f>
        <v>0</v>
      </c>
      <c r="Q36" s="3">
        <v>110</v>
      </c>
      <c r="R36" s="3">
        <f t="shared" ref="R36:R37" si="5">P36*Q36</f>
        <v>0</v>
      </c>
      <c r="U36" s="3" t="s">
        <v>85</v>
      </c>
      <c r="V36" s="3">
        <f>IF(5000&lt;'P. incentivos 4-5'!E52,1,0)</f>
        <v>0</v>
      </c>
      <c r="W36" s="1">
        <v>140</v>
      </c>
      <c r="X36" s="3">
        <f>V36*W36</f>
        <v>0</v>
      </c>
    </row>
    <row r="37" spans="3:24" x14ac:dyDescent="0.25">
      <c r="C37" s="3" t="s">
        <v>87</v>
      </c>
      <c r="D37" s="3">
        <f>IF('P. incentivos 1-2-3'!E66&gt;10,IF('P. incentivos 1-2-3'!E66&lt;=100,1,0),0)</f>
        <v>0</v>
      </c>
      <c r="E37" s="1">
        <v>500</v>
      </c>
      <c r="F37" s="3">
        <f>D37*E37</f>
        <v>0</v>
      </c>
      <c r="G37" s="1">
        <v>45</v>
      </c>
      <c r="H37" s="1">
        <v>55</v>
      </c>
      <c r="I37" s="1">
        <v>65</v>
      </c>
      <c r="J37" s="1">
        <f t="shared" si="2"/>
        <v>0</v>
      </c>
      <c r="K37" s="1">
        <f>D37*H37*$K$33</f>
        <v>0</v>
      </c>
      <c r="L37" s="1">
        <f>D37*I37*$L$33</f>
        <v>0</v>
      </c>
      <c r="O37" s="3" t="s">
        <v>79</v>
      </c>
      <c r="P37" s="3">
        <f>IF('P. incentivos 4-5'!E19&lt;=100,1,0)</f>
        <v>1</v>
      </c>
      <c r="Q37" s="3">
        <v>160</v>
      </c>
      <c r="R37" s="3">
        <f t="shared" si="5"/>
        <v>160</v>
      </c>
      <c r="U37" s="3" t="s">
        <v>86</v>
      </c>
      <c r="V37" s="3">
        <f>IF('P. incentivos 4-5'!E52&gt;100,IF('P. incentivos 4-5'!E52&lt;=5000,1,0),0)</f>
        <v>0</v>
      </c>
      <c r="W37" s="1">
        <v>245</v>
      </c>
      <c r="X37" s="3">
        <f t="shared" ref="X37:X39" si="6">V37*W37</f>
        <v>0</v>
      </c>
    </row>
    <row r="38" spans="3:24" x14ac:dyDescent="0.25">
      <c r="C38" s="3" t="s">
        <v>88</v>
      </c>
      <c r="D38" s="3">
        <f>IF('P. incentivos 1-2-3'!E66&lt;=10,1,0)</f>
        <v>1</v>
      </c>
      <c r="E38" s="1">
        <v>700</v>
      </c>
      <c r="F38" s="3">
        <f t="shared" si="1"/>
        <v>700</v>
      </c>
      <c r="G38" s="1">
        <v>45</v>
      </c>
      <c r="H38" s="1">
        <v>55</v>
      </c>
      <c r="I38" s="1">
        <v>65</v>
      </c>
      <c r="J38" s="1">
        <f t="shared" si="2"/>
        <v>0</v>
      </c>
      <c r="K38" s="1">
        <f t="shared" si="3"/>
        <v>0</v>
      </c>
      <c r="L38" s="1">
        <f>D38*I38*$L$33</f>
        <v>65</v>
      </c>
      <c r="R38" s="37">
        <f>SUM(R35:R37)</f>
        <v>160</v>
      </c>
      <c r="U38" s="3" t="s">
        <v>87</v>
      </c>
      <c r="V38" s="3">
        <f>IF('P. incentivos 4-5'!E52&gt;10,IF('P. incentivos 4-5'!E52&lt;=100,1,0),0)</f>
        <v>0</v>
      </c>
      <c r="W38" s="1">
        <v>350</v>
      </c>
      <c r="X38" s="3">
        <f t="shared" si="6"/>
        <v>0</v>
      </c>
    </row>
    <row r="39" spans="3:24" x14ac:dyDescent="0.25">
      <c r="F39" s="37">
        <f>SUM(F35:F38)</f>
        <v>700</v>
      </c>
      <c r="L39" s="79">
        <f>SUM(J35:L38)</f>
        <v>65</v>
      </c>
      <c r="U39" s="3" t="s">
        <v>88</v>
      </c>
      <c r="V39" s="3">
        <f>IF('P. incentivos 4-5'!E52&lt;=10,1,0)</f>
        <v>1</v>
      </c>
      <c r="W39" s="1">
        <v>490</v>
      </c>
      <c r="X39" s="3">
        <f t="shared" si="6"/>
        <v>490</v>
      </c>
    </row>
    <row r="40" spans="3:24" ht="30" x14ac:dyDescent="0.25">
      <c r="O40" s="11" t="s">
        <v>122</v>
      </c>
      <c r="Q40" s="40" t="s">
        <v>80</v>
      </c>
      <c r="R40" s="1"/>
      <c r="X40" s="37">
        <f>SUM(X36:X39)*P5</f>
        <v>0</v>
      </c>
    </row>
    <row r="41" spans="3:24" x14ac:dyDescent="0.25">
      <c r="O41" s="3" t="s">
        <v>83</v>
      </c>
      <c r="P41" s="3"/>
      <c r="Q41" s="37">
        <v>120</v>
      </c>
      <c r="R41" s="3"/>
    </row>
    <row r="44" spans="3:24" ht="30" x14ac:dyDescent="0.25">
      <c r="O44" s="11" t="s">
        <v>125</v>
      </c>
      <c r="P44" s="1">
        <f>IF('P. incentivos 4-5'!D12="SI",1,0)</f>
        <v>0</v>
      </c>
      <c r="Q44" s="2"/>
      <c r="R44" s="1"/>
    </row>
    <row r="45" spans="3:24" ht="30" x14ac:dyDescent="0.25">
      <c r="O45" s="11" t="s">
        <v>118</v>
      </c>
      <c r="P45" s="1">
        <f>IF('P. incentivos 4-5'!D13="si",0,1)</f>
        <v>1</v>
      </c>
      <c r="Q45" s="59" t="s">
        <v>131</v>
      </c>
      <c r="R45" s="1">
        <f>IF('P. incentivos 4-5'!D13="si",1,0)</f>
        <v>0</v>
      </c>
    </row>
    <row r="47" spans="3:24" ht="45" x14ac:dyDescent="0.25">
      <c r="O47" s="14" t="s">
        <v>59</v>
      </c>
      <c r="P47" s="14" t="s">
        <v>72</v>
      </c>
      <c r="Q47" s="31" t="s">
        <v>126</v>
      </c>
      <c r="R47" s="31" t="s">
        <v>117</v>
      </c>
      <c r="S47" s="59" t="s">
        <v>5355</v>
      </c>
    </row>
    <row r="48" spans="3:24" x14ac:dyDescent="0.25">
      <c r="O48" s="3" t="s">
        <v>65</v>
      </c>
      <c r="P48" s="3">
        <f>IF('P. incentivos 4-5'!E19=0,0,IF('P. incentivos 4-5'!E19&gt;1000,IF('P. incentivos 4-5'!E19&lt;=5000,1,0),0))</f>
        <v>0</v>
      </c>
      <c r="Q48" s="3">
        <f>P48*30*P44*P45</f>
        <v>0</v>
      </c>
      <c r="R48" s="3">
        <f>P48*30*P44*R45</f>
        <v>0</v>
      </c>
      <c r="S48" s="3">
        <f>P48*15*P44</f>
        <v>0</v>
      </c>
    </row>
    <row r="49" spans="15:19" x14ac:dyDescent="0.25">
      <c r="O49" s="3" t="s">
        <v>66</v>
      </c>
      <c r="P49" s="3">
        <f>IF('P. incentivos 4-5'!E19=0,0,IF('P. incentivos 4-5'!E19&gt;100,IF('P. incentivos 4-5'!E19&lt;=1000,1,0),0))</f>
        <v>0</v>
      </c>
      <c r="Q49" s="3">
        <f>P49*35*P44*P45</f>
        <v>0</v>
      </c>
      <c r="R49" s="3">
        <f>P49*35*P44*R45</f>
        <v>0</v>
      </c>
      <c r="S49" s="3">
        <f>P49*15*P44</f>
        <v>0</v>
      </c>
    </row>
    <row r="50" spans="15:19" x14ac:dyDescent="0.25">
      <c r="O50" s="3" t="s">
        <v>67</v>
      </c>
      <c r="P50" s="3">
        <f>IF('P. incentivos 4-5'!E19=0,0,IF('P. incentivos 4-5'!E19&gt;10,IF('P. incentivos 4-5'!E19&lt;=100,1,0),0))</f>
        <v>1</v>
      </c>
      <c r="Q50" s="3">
        <f>P50*40*P44*P45</f>
        <v>0</v>
      </c>
      <c r="R50" s="3">
        <f>P50*40*P44*R45</f>
        <v>0</v>
      </c>
      <c r="S50" s="3">
        <f>P50*15*P44</f>
        <v>0</v>
      </c>
    </row>
    <row r="51" spans="15:19" x14ac:dyDescent="0.25">
      <c r="O51" s="3" t="s">
        <v>68</v>
      </c>
      <c r="P51" s="3">
        <f>IF('P. incentivos 4-5'!E19=0,0,IF('P. incentivos 4-5'!E19&lt;=10,1,0))</f>
        <v>0</v>
      </c>
      <c r="Q51" s="3">
        <f>P51*55*P44*P45</f>
        <v>0</v>
      </c>
      <c r="R51" s="3">
        <f>P51*55*P44*R45</f>
        <v>0</v>
      </c>
      <c r="S51" s="3">
        <f>P51*15*P44</f>
        <v>0</v>
      </c>
    </row>
    <row r="52" spans="15:19" x14ac:dyDescent="0.25">
      <c r="Q52" s="3" t="s">
        <v>75</v>
      </c>
      <c r="R52" s="148">
        <f>SUM(Q48:R51)</f>
        <v>0</v>
      </c>
      <c r="S52" s="37">
        <f>SUM(S48:S51)</f>
        <v>0</v>
      </c>
    </row>
    <row r="53" spans="15:19" x14ac:dyDescent="0.25">
      <c r="S53" s="2"/>
    </row>
    <row r="55" spans="15:19" ht="45" x14ac:dyDescent="0.25">
      <c r="O55" s="14" t="s">
        <v>59</v>
      </c>
      <c r="P55" s="14" t="s">
        <v>72</v>
      </c>
      <c r="Q55" s="147" t="s">
        <v>126</v>
      </c>
      <c r="R55" s="147" t="s">
        <v>117</v>
      </c>
      <c r="S55" s="59" t="s">
        <v>5355</v>
      </c>
    </row>
    <row r="56" spans="15:19" x14ac:dyDescent="0.25">
      <c r="O56" s="3"/>
      <c r="P56" s="3"/>
      <c r="Q56" s="3"/>
      <c r="R56" s="3"/>
      <c r="S56" s="3"/>
    </row>
    <row r="57" spans="15:19" x14ac:dyDescent="0.25">
      <c r="O57" s="3" t="s">
        <v>69</v>
      </c>
      <c r="P57" s="3">
        <f>IF('P. incentivos 4-5'!E37=0,0,IF('P. incentivos 4-5'!E37&gt;500,IF('P. incentivos 4-5'!E37&lt;=5000,1,0),0))</f>
        <v>0</v>
      </c>
      <c r="Q57" s="3">
        <f>P57*35*P52*P53</f>
        <v>0</v>
      </c>
      <c r="R57" s="3">
        <f>P57*65*P44*R45</f>
        <v>0</v>
      </c>
      <c r="S57" s="3">
        <f>P57*15*P44</f>
        <v>0</v>
      </c>
    </row>
    <row r="58" spans="15:19" x14ac:dyDescent="0.25">
      <c r="O58" s="3" t="s">
        <v>70</v>
      </c>
      <c r="P58" s="3">
        <f>IF('P. incentivos 4-5'!E37=0,0,IF('P. incentivos 4-5'!E37&gt;20,IF('P. incentivos 4-5'!E37&lt;=500,1,0),0))</f>
        <v>0</v>
      </c>
      <c r="Q58" s="3">
        <f>P58*40*P52*P53</f>
        <v>0</v>
      </c>
      <c r="R58" s="3">
        <f>P58*150*P44*R45</f>
        <v>0</v>
      </c>
      <c r="S58" s="3">
        <f>P58*15*P44</f>
        <v>0</v>
      </c>
    </row>
    <row r="59" spans="15:19" x14ac:dyDescent="0.25">
      <c r="O59" s="3" t="s">
        <v>71</v>
      </c>
      <c r="P59" s="3">
        <f>IF('P. incentivos 4-5'!E37=0,0,IF('P. incentivos 4-5'!E37&lt;=20,1,0))</f>
        <v>0</v>
      </c>
      <c r="Q59" s="3">
        <f>P59*55*P52*P53</f>
        <v>0</v>
      </c>
      <c r="R59" s="3">
        <f>P59*225*P44*R45</f>
        <v>0</v>
      </c>
      <c r="S59" s="3">
        <f>P59*15*P44</f>
        <v>0</v>
      </c>
    </row>
    <row r="60" spans="15:19" x14ac:dyDescent="0.25">
      <c r="Q60" s="3" t="s">
        <v>5357</v>
      </c>
      <c r="R60" s="148">
        <f>SUM(Q56:R59)</f>
        <v>0</v>
      </c>
      <c r="S60" s="37">
        <f>SUM(S56:S59)</f>
        <v>0</v>
      </c>
    </row>
    <row r="65" spans="15:19" ht="45" x14ac:dyDescent="0.25">
      <c r="S65" s="59" t="s">
        <v>5355</v>
      </c>
    </row>
    <row r="66" spans="15:19" x14ac:dyDescent="0.25">
      <c r="O66" s="3" t="s">
        <v>85</v>
      </c>
      <c r="P66" s="3">
        <f>IF('P. incentivos 4-5'!E52=0,0,IF('P. incentivos 4-5'!E52&gt;5000,1,0))</f>
        <v>0</v>
      </c>
      <c r="S66" s="3">
        <f>P66*15*P44</f>
        <v>0</v>
      </c>
    </row>
    <row r="67" spans="15:19" x14ac:dyDescent="0.25">
      <c r="O67" s="3" t="s">
        <v>86</v>
      </c>
      <c r="P67" s="3">
        <f>IF('P. incentivos 4-5'!E52=0,0,IF('P. incentivos 4-5'!E52&gt;100,IF('P. incentivos 4-5'!E52&lt;=5000,1,0),0))</f>
        <v>0</v>
      </c>
      <c r="S67" s="3">
        <f>P67*15*P44</f>
        <v>0</v>
      </c>
    </row>
    <row r="68" spans="15:19" x14ac:dyDescent="0.25">
      <c r="O68" s="3" t="s">
        <v>87</v>
      </c>
      <c r="P68" s="3">
        <f>IF('P. incentivos 4-5'!E52=0,0,IF('P. incentivos 4-5'!E52&gt;10,IF('P. incentivos 4-5'!E52&lt;=100,1,0),0))</f>
        <v>0</v>
      </c>
      <c r="S68" s="3">
        <f>P68*15*P44</f>
        <v>0</v>
      </c>
    </row>
    <row r="69" spans="15:19" x14ac:dyDescent="0.25">
      <c r="O69" s="3" t="s">
        <v>88</v>
      </c>
      <c r="P69" s="3">
        <f>IF('P. incentivos 4-5'!E52=0,0,IF('P. incentivos 4-5'!E52&lt;=10,1,0))</f>
        <v>0</v>
      </c>
      <c r="Q69" s="3" t="s">
        <v>5358</v>
      </c>
      <c r="S69" s="3">
        <f>P69*15*P44</f>
        <v>0</v>
      </c>
    </row>
    <row r="70" spans="15:19" x14ac:dyDescent="0.25">
      <c r="S70" s="37">
        <f>SUM(S66:S69)</f>
        <v>0</v>
      </c>
    </row>
    <row r="71" spans="15:19" x14ac:dyDescent="0.25">
      <c r="S71" s="146">
        <f>S52+S60+S70</f>
        <v>0</v>
      </c>
    </row>
    <row r="72" spans="15:19" x14ac:dyDescent="0.25">
      <c r="R72" s="149">
        <f>R52+R60+S71</f>
        <v>0</v>
      </c>
    </row>
    <row r="78" spans="15:19" x14ac:dyDescent="0.25">
      <c r="O78" t="s">
        <v>5341</v>
      </c>
    </row>
    <row r="79" spans="15:19" x14ac:dyDescent="0.25">
      <c r="O79" s="130" t="s">
        <v>3923</v>
      </c>
      <c r="P79" s="135">
        <v>6749</v>
      </c>
      <c r="Q79" s="3">
        <f>IF('Introducción de datos'!$C$13=validaciones!O79,1,0)</f>
        <v>0</v>
      </c>
    </row>
    <row r="80" spans="15:19" x14ac:dyDescent="0.25">
      <c r="O80" s="130" t="s">
        <v>4119</v>
      </c>
      <c r="P80" s="135">
        <v>5166</v>
      </c>
      <c r="Q80" s="3">
        <f>IF('Introducción de datos'!$C$13=validaciones!O80,1,0)</f>
        <v>0</v>
      </c>
    </row>
    <row r="81" spans="15:17" x14ac:dyDescent="0.25">
      <c r="O81" s="130" t="s">
        <v>4872</v>
      </c>
      <c r="P81" s="135">
        <v>5634</v>
      </c>
      <c r="Q81" s="3">
        <f>IF('Introducción de datos'!$C$13=validaciones!O81,1,0)</f>
        <v>0</v>
      </c>
    </row>
    <row r="82" spans="15:17" x14ac:dyDescent="0.25">
      <c r="O82" s="130" t="s">
        <v>4700</v>
      </c>
      <c r="P82" s="135">
        <v>5477</v>
      </c>
      <c r="Q82" s="3">
        <f>IF('Introducción de datos'!$C$13=validaciones!O82,1,0)</f>
        <v>0</v>
      </c>
    </row>
    <row r="83" spans="15:17" x14ac:dyDescent="0.25">
      <c r="O83" s="130" t="s">
        <v>3099</v>
      </c>
      <c r="P83" s="135">
        <v>6344</v>
      </c>
      <c r="Q83" s="3">
        <f>IF('Introducción de datos'!$C$13=validaciones!O83,1,0)</f>
        <v>0</v>
      </c>
    </row>
    <row r="84" spans="15:17" x14ac:dyDescent="0.25">
      <c r="O84" s="130" t="s">
        <v>3101</v>
      </c>
      <c r="P84" s="135">
        <v>7960</v>
      </c>
      <c r="Q84" s="3">
        <f>IF('Introducción de datos'!$C$13=validaciones!O84,1,0)</f>
        <v>0</v>
      </c>
    </row>
    <row r="85" spans="15:17" x14ac:dyDescent="0.25">
      <c r="O85" s="130" t="s">
        <v>3717</v>
      </c>
      <c r="P85" s="135">
        <v>10741</v>
      </c>
      <c r="Q85" s="3">
        <f>IF('Introducción de datos'!$C$13=validaciones!O85,1,0)</f>
        <v>0</v>
      </c>
    </row>
    <row r="86" spans="15:17" x14ac:dyDescent="0.25">
      <c r="O86" s="130" t="s">
        <v>3719</v>
      </c>
      <c r="P86" s="135">
        <v>10290</v>
      </c>
      <c r="Q86" s="3">
        <f>IF('Introducción de datos'!$C$13=validaciones!O86,1,0)</f>
        <v>0</v>
      </c>
    </row>
    <row r="87" spans="15:17" x14ac:dyDescent="0.25">
      <c r="O87" s="130" t="s">
        <v>4156</v>
      </c>
      <c r="P87" s="135">
        <v>12559</v>
      </c>
      <c r="Q87" s="3">
        <f>IF('Introducción de datos'!$C$13=validaciones!O87,1,0)</f>
        <v>0</v>
      </c>
    </row>
    <row r="88" spans="15:17" x14ac:dyDescent="0.25">
      <c r="O88" s="130" t="s">
        <v>3722</v>
      </c>
      <c r="P88" s="135">
        <v>8598</v>
      </c>
      <c r="Q88" s="3">
        <f>IF('Introducción de datos'!$C$13=validaciones!O88,1,0)</f>
        <v>0</v>
      </c>
    </row>
    <row r="89" spans="15:17" x14ac:dyDescent="0.25">
      <c r="O89" s="130" t="s">
        <v>5110</v>
      </c>
      <c r="P89" s="135">
        <v>17787</v>
      </c>
      <c r="Q89" s="3">
        <f>IF('Introducción de datos'!$C$13=validaciones!O89,1,0)</f>
        <v>0</v>
      </c>
    </row>
    <row r="90" spans="15:17" x14ac:dyDescent="0.25">
      <c r="O90" s="130" t="s">
        <v>3383</v>
      </c>
      <c r="P90" s="135">
        <v>6582</v>
      </c>
      <c r="Q90" s="3">
        <f>IF('Introducción de datos'!$C$13=validaciones!O90,1,0)</f>
        <v>0</v>
      </c>
    </row>
    <row r="91" spans="15:17" x14ac:dyDescent="0.25">
      <c r="O91" s="130" t="s">
        <v>4722</v>
      </c>
      <c r="P91" s="135">
        <v>5038</v>
      </c>
      <c r="Q91" s="3">
        <f>IF('Introducción de datos'!$C$13=validaciones!O91,1,0)</f>
        <v>0</v>
      </c>
    </row>
    <row r="92" spans="15:17" x14ac:dyDescent="0.25">
      <c r="O92" s="130" t="s">
        <v>3128</v>
      </c>
      <c r="P92" s="135">
        <v>5025</v>
      </c>
      <c r="Q92" s="3">
        <f>IF('Introducción de datos'!$C$13=validaciones!O92,1,0)</f>
        <v>0</v>
      </c>
    </row>
    <row r="93" spans="15:17" x14ac:dyDescent="0.25">
      <c r="O93" s="130" t="s">
        <v>4206</v>
      </c>
      <c r="P93" s="135">
        <v>12261</v>
      </c>
      <c r="Q93" s="3">
        <f>IF('Introducción de datos'!$C$13=validaciones!O93,1,0)</f>
        <v>0</v>
      </c>
    </row>
    <row r="94" spans="15:17" x14ac:dyDescent="0.25">
      <c r="O94" s="130" t="s">
        <v>4530</v>
      </c>
      <c r="P94" s="135">
        <v>9659</v>
      </c>
      <c r="Q94" s="3">
        <f>IF('Introducción de datos'!$C$13=validaciones!O94,1,0)</f>
        <v>0</v>
      </c>
    </row>
    <row r="95" spans="15:17" x14ac:dyDescent="0.25">
      <c r="O95" s="130" t="s">
        <v>4540</v>
      </c>
      <c r="P95" s="135">
        <v>9086</v>
      </c>
      <c r="Q95" s="3">
        <f>IF('Introducción de datos'!$C$13=validaciones!O95,1,0)</f>
        <v>0</v>
      </c>
    </row>
    <row r="96" spans="15:17" x14ac:dyDescent="0.25">
      <c r="O96" s="130" t="s">
        <v>3983</v>
      </c>
      <c r="P96" s="135">
        <v>5872</v>
      </c>
      <c r="Q96" s="3">
        <f>IF('Introducción de datos'!$C$13=validaciones!O96,1,0)</f>
        <v>0</v>
      </c>
    </row>
    <row r="97" spans="15:17" x14ac:dyDescent="0.25">
      <c r="O97" s="130" t="s">
        <v>4253</v>
      </c>
      <c r="P97" s="135">
        <v>5616</v>
      </c>
      <c r="Q97" s="3">
        <f>IF('Introducción de datos'!$C$13=validaciones!O97,1,0)</f>
        <v>0</v>
      </c>
    </row>
    <row r="98" spans="15:17" x14ac:dyDescent="0.25">
      <c r="O98" s="130" t="s">
        <v>4939</v>
      </c>
      <c r="P98" s="135">
        <v>6341</v>
      </c>
      <c r="Q98" s="3">
        <f>IF('Introducción de datos'!$C$13=validaciones!O98,1,0)</f>
        <v>0</v>
      </c>
    </row>
    <row r="99" spans="15:17" x14ac:dyDescent="0.25">
      <c r="O99" s="130" t="s">
        <v>3499</v>
      </c>
      <c r="P99" s="135">
        <v>5734</v>
      </c>
      <c r="Q99" s="3">
        <f>IF('Introducción de datos'!$C$13=validaciones!O99,1,0)</f>
        <v>0</v>
      </c>
    </row>
    <row r="100" spans="15:17" x14ac:dyDescent="0.25">
      <c r="O100" s="130" t="s">
        <v>3240</v>
      </c>
      <c r="P100" s="135">
        <v>5146</v>
      </c>
      <c r="Q100" s="3">
        <f>IF('Introducción de datos'!$C$13=validaciones!O100,1,0)</f>
        <v>0</v>
      </c>
    </row>
    <row r="101" spans="15:17" x14ac:dyDescent="0.25">
      <c r="O101" s="130" t="s">
        <v>4976</v>
      </c>
      <c r="P101" s="135">
        <v>5054</v>
      </c>
      <c r="Q101" s="3">
        <f>IF('Introducción de datos'!$C$13=validaciones!O101,1,0)</f>
        <v>0</v>
      </c>
    </row>
    <row r="102" spans="15:17" x14ac:dyDescent="0.25">
      <c r="O102" s="130" t="s">
        <v>4340</v>
      </c>
      <c r="P102" s="135">
        <v>6161</v>
      </c>
      <c r="Q102" s="3">
        <f>IF('Introducción de datos'!$C$13=validaciones!O102,1,0)</f>
        <v>0</v>
      </c>
    </row>
    <row r="103" spans="15:17" x14ac:dyDescent="0.25">
      <c r="O103" s="130" t="s">
        <v>5025</v>
      </c>
      <c r="P103" s="135">
        <v>8745</v>
      </c>
      <c r="Q103" s="3">
        <f>IF('Introducción de datos'!$C$13=validaciones!O103,1,0)</f>
        <v>0</v>
      </c>
    </row>
    <row r="104" spans="15:17" x14ac:dyDescent="0.25">
      <c r="O104" s="130" t="s">
        <v>5285</v>
      </c>
      <c r="P104" s="135">
        <v>8665</v>
      </c>
      <c r="Q104" s="3">
        <f>IF('Introducción de datos'!$C$13=validaciones!O104,1,0)</f>
        <v>0</v>
      </c>
    </row>
    <row r="105" spans="15:17" x14ac:dyDescent="0.25">
      <c r="O105" s="130" t="s">
        <v>3882</v>
      </c>
      <c r="P105" s="135">
        <v>5272</v>
      </c>
      <c r="Q105" s="3">
        <f>IF('Introducción de datos'!$C$13=validaciones!O105,1,0)</f>
        <v>0</v>
      </c>
    </row>
    <row r="106" spans="15:17" x14ac:dyDescent="0.25">
      <c r="O106" s="130" t="s">
        <v>3893</v>
      </c>
      <c r="P106" s="135">
        <v>8444</v>
      </c>
      <c r="Q106" s="3">
        <f>IF('Introducción de datos'!$C$13=validaciones!O106,1,0)</f>
        <v>0</v>
      </c>
    </row>
    <row r="107" spans="15:17" x14ac:dyDescent="0.25">
      <c r="Q107" s="4">
        <f>SUM(Q79:Q106)</f>
        <v>0</v>
      </c>
    </row>
  </sheetData>
  <mergeCells count="2">
    <mergeCell ref="R5:T5"/>
    <mergeCell ref="J32:L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="70" zoomScaleNormal="70" workbookViewId="0">
      <selection activeCell="E25" sqref="E25"/>
    </sheetView>
  </sheetViews>
  <sheetFormatPr baseColWidth="10" defaultRowHeight="15" x14ac:dyDescent="0.25"/>
  <cols>
    <col min="1" max="1" width="63.42578125" customWidth="1"/>
    <col min="4" max="4" width="43" customWidth="1"/>
    <col min="5" max="5" width="26.85546875" style="8" customWidth="1"/>
    <col min="8" max="8" width="44.28515625" customWidth="1"/>
    <col min="9" max="9" width="12.5703125" customWidth="1"/>
    <col min="10" max="10" width="54.28515625" customWidth="1"/>
  </cols>
  <sheetData>
    <row r="1" spans="1:11" x14ac:dyDescent="0.25">
      <c r="A1" s="7" t="s">
        <v>91</v>
      </c>
    </row>
    <row r="2" spans="1:11" ht="15.75" thickBot="1" x14ac:dyDescent="0.3"/>
    <row r="3" spans="1:11" x14ac:dyDescent="0.25">
      <c r="A3" s="46" t="s">
        <v>92</v>
      </c>
      <c r="B3" s="47"/>
      <c r="C3" s="47"/>
      <c r="D3" s="72" t="str">
        <f>IF('Introducción de datos'!C7="Fotovoltaica","SI",IF('Introducción de datos'!C7="Fotovoltaica + Almacenamiento","SI","NO"))</f>
        <v>SI</v>
      </c>
      <c r="E3" s="44" t="str">
        <f>IF(D4="SI","No se puede simular conjuntamen te instalación FV más instalación eólica","")</f>
        <v/>
      </c>
    </row>
    <row r="4" spans="1:11" x14ac:dyDescent="0.25">
      <c r="A4" s="48" t="s">
        <v>156</v>
      </c>
      <c r="B4" s="26"/>
      <c r="C4" s="26"/>
      <c r="D4" s="73" t="str">
        <f>IF('Introducción de datos'!C7="Eólica","SI",IF('Introducción de datos'!C7="Eólica + Almacenamiento","SI","NO"))</f>
        <v>NO</v>
      </c>
      <c r="E4" s="44" t="str">
        <f>IF(D3="SI","No se puede simular conjuntamen te instalación FV más instalación eólica","")</f>
        <v>No se puede simular conjuntamen te instalación FV más instalación eólica</v>
      </c>
    </row>
    <row r="5" spans="1:11" ht="15.75" thickBot="1" x14ac:dyDescent="0.3">
      <c r="A5" s="49" t="s">
        <v>93</v>
      </c>
      <c r="B5" s="50"/>
      <c r="C5" s="50"/>
      <c r="D5" s="74" t="str">
        <f>IF('Introducción de datos'!C7="Fotovoltaica + Almacenamiento","SI",IF('Introducción de datos'!C7="Eólica + Almacenamiento","SI",IF('Introducción de datos'!C7="Almacenamiento","SI","NO")))</f>
        <v>NO</v>
      </c>
      <c r="E5"/>
    </row>
    <row r="6" spans="1:11" ht="15.75" thickBot="1" x14ac:dyDescent="0.3">
      <c r="A6" s="45"/>
      <c r="E6"/>
    </row>
    <row r="7" spans="1:11" x14ac:dyDescent="0.25">
      <c r="A7" s="46" t="s">
        <v>103</v>
      </c>
      <c r="B7" s="53"/>
      <c r="C7" s="53"/>
      <c r="D7" s="72" t="str">
        <f>IF('Introducción de datos'!C29=4,"SI","NO")</f>
        <v>SI</v>
      </c>
    </row>
    <row r="8" spans="1:11" ht="15.75" thickBot="1" x14ac:dyDescent="0.3">
      <c r="A8" s="49" t="s">
        <v>104</v>
      </c>
      <c r="B8" s="52"/>
      <c r="C8" s="52"/>
      <c r="D8" s="74" t="str">
        <f>IF('Introducción de datos'!C29=5,"SI","NO")</f>
        <v>NO</v>
      </c>
      <c r="E8"/>
    </row>
    <row r="9" spans="1:11" x14ac:dyDescent="0.25">
      <c r="A9" s="45"/>
      <c r="B9" s="26"/>
      <c r="C9" s="26"/>
      <c r="D9" s="26"/>
    </row>
    <row r="10" spans="1:11" ht="15.75" thickBot="1" x14ac:dyDescent="0.3"/>
    <row r="11" spans="1:11" x14ac:dyDescent="0.25">
      <c r="A11" s="46" t="s">
        <v>107</v>
      </c>
      <c r="B11" s="47"/>
      <c r="C11" s="51"/>
      <c r="D11" s="76" t="str">
        <f>'Introducción de datos'!C25</f>
        <v>Administración Pública</v>
      </c>
    </row>
    <row r="12" spans="1:11" x14ac:dyDescent="0.25">
      <c r="A12" s="48" t="s">
        <v>157</v>
      </c>
      <c r="B12" s="26"/>
      <c r="C12" s="3"/>
      <c r="D12" s="76" t="str">
        <f>'Introducción de datos'!C27</f>
        <v>NO</v>
      </c>
    </row>
    <row r="13" spans="1:11" x14ac:dyDescent="0.25">
      <c r="A13" s="48" t="s">
        <v>112</v>
      </c>
      <c r="B13" s="26"/>
      <c r="C13" s="3"/>
      <c r="D13" s="76" t="str">
        <f>'Introducción de datos'!C26</f>
        <v>NO</v>
      </c>
    </row>
    <row r="14" spans="1:11" ht="15.75" thickBot="1" x14ac:dyDescent="0.3">
      <c r="A14" s="49"/>
      <c r="B14" s="50"/>
      <c r="C14" s="52"/>
      <c r="D14" s="54"/>
    </row>
    <row r="16" spans="1:11" x14ac:dyDescent="0.25">
      <c r="A16" s="173" t="s">
        <v>25</v>
      </c>
      <c r="B16" s="173"/>
      <c r="C16" s="173"/>
      <c r="D16" s="173"/>
      <c r="E16" s="173"/>
      <c r="F16" s="173"/>
      <c r="H16" s="173" t="s">
        <v>41</v>
      </c>
      <c r="I16" s="173"/>
      <c r="J16" s="173"/>
      <c r="K16" s="173"/>
    </row>
    <row r="17" spans="1:12" x14ac:dyDescent="0.25">
      <c r="E17" s="61" t="str">
        <f>IF(E37&gt;0,"SE DEBE PRESENTAR UNA SOLICITUD POR CADA TECNOLOGÍA","")</f>
        <v/>
      </c>
      <c r="F17" s="32"/>
    </row>
    <row r="18" spans="1:12" x14ac:dyDescent="0.25">
      <c r="A18" s="2" t="s">
        <v>58</v>
      </c>
      <c r="C18" s="4" t="s">
        <v>73</v>
      </c>
      <c r="E18" s="76">
        <f>'Introducción de datos'!C15</f>
        <v>40</v>
      </c>
      <c r="F18" s="3" t="s">
        <v>8</v>
      </c>
      <c r="H18" s="2" t="s">
        <v>37</v>
      </c>
      <c r="I18" s="21">
        <f>IF(D3="SI",E20,0)</f>
        <v>60000</v>
      </c>
      <c r="J18" s="2" t="s">
        <v>139</v>
      </c>
      <c r="K18" s="21">
        <f>E29</f>
        <v>34800</v>
      </c>
    </row>
    <row r="19" spans="1:12" x14ac:dyDescent="0.25">
      <c r="A19" s="35" t="s">
        <v>74</v>
      </c>
      <c r="C19" s="4" t="s">
        <v>9</v>
      </c>
      <c r="E19" s="36">
        <f>IF(E18&gt;5000,5000,E18)*validaciones!Q3</f>
        <v>40</v>
      </c>
      <c r="F19" s="3" t="s">
        <v>8</v>
      </c>
      <c r="H19" s="2"/>
      <c r="I19" s="21"/>
      <c r="J19" s="2"/>
      <c r="K19" s="21"/>
    </row>
    <row r="20" spans="1:12" x14ac:dyDescent="0.25">
      <c r="A20" s="2" t="s">
        <v>140</v>
      </c>
      <c r="C20" s="4" t="s">
        <v>127</v>
      </c>
      <c r="E20" s="76">
        <f>'Introducción de datos'!C16</f>
        <v>60000</v>
      </c>
      <c r="F20" s="3" t="s">
        <v>15</v>
      </c>
      <c r="H20" s="2"/>
      <c r="I20" s="21"/>
      <c r="J20" s="2"/>
      <c r="K20" s="21"/>
    </row>
    <row r="21" spans="1:12" x14ac:dyDescent="0.25">
      <c r="A21" s="2"/>
      <c r="C21" s="4"/>
      <c r="E21" s="55"/>
      <c r="F21" s="3"/>
      <c r="H21" s="2"/>
      <c r="I21" s="21"/>
      <c r="J21" s="2"/>
      <c r="K21" s="21"/>
    </row>
    <row r="22" spans="1:12" s="32" customFormat="1" x14ac:dyDescent="0.25">
      <c r="A22" s="2" t="s">
        <v>113</v>
      </c>
      <c r="B22"/>
      <c r="C22" s="4"/>
      <c r="D22" s="3" t="s">
        <v>115</v>
      </c>
      <c r="E22" s="58">
        <f>IF(E19=0,0,validaciones!T28)</f>
        <v>750</v>
      </c>
      <c r="F22" s="6" t="s">
        <v>114</v>
      </c>
      <c r="H22" s="33"/>
      <c r="I22" s="34"/>
      <c r="J22" s="33"/>
      <c r="K22" s="34"/>
    </row>
    <row r="23" spans="1:12" x14ac:dyDescent="0.25">
      <c r="H23" s="2" t="s">
        <v>142</v>
      </c>
      <c r="I23" s="21">
        <f>IF(D4="SI",E38,0)</f>
        <v>0</v>
      </c>
      <c r="J23" s="2" t="s">
        <v>143</v>
      </c>
      <c r="K23" s="21">
        <f>E45</f>
        <v>0</v>
      </c>
    </row>
    <row r="24" spans="1:12" x14ac:dyDescent="0.25">
      <c r="A24" s="2" t="s">
        <v>7</v>
      </c>
      <c r="B24" s="76" t="str">
        <f>'Introducción de datos'!C19</f>
        <v>NO</v>
      </c>
      <c r="C24" s="4" t="s">
        <v>12</v>
      </c>
      <c r="D24" s="1" t="s">
        <v>123</v>
      </c>
      <c r="E24" s="36">
        <f>IF(B24="NO",0,validaciones!R38)</f>
        <v>0</v>
      </c>
      <c r="F24" s="3" t="s">
        <v>1</v>
      </c>
      <c r="H24" s="2" t="s">
        <v>38</v>
      </c>
      <c r="I24" s="21">
        <f>IF(D5="SI",E53,0)</f>
        <v>0</v>
      </c>
      <c r="J24" s="2" t="s">
        <v>144</v>
      </c>
      <c r="K24" s="21">
        <f>E59</f>
        <v>0</v>
      </c>
    </row>
    <row r="25" spans="1:12" x14ac:dyDescent="0.25">
      <c r="A25" s="2" t="s">
        <v>23</v>
      </c>
      <c r="B25" s="76" t="str">
        <f>'Introducción de datos'!C21</f>
        <v>SI</v>
      </c>
      <c r="C25" s="4" t="s">
        <v>13</v>
      </c>
      <c r="D25" s="1" t="s">
        <v>123</v>
      </c>
      <c r="E25" s="36">
        <f>IF(E18=0,0,IF(B25="NO",0,validaciones!Q41))</f>
        <v>120</v>
      </c>
      <c r="F25" s="3" t="s">
        <v>1</v>
      </c>
      <c r="H25" s="2" t="s">
        <v>39</v>
      </c>
      <c r="I25" s="21">
        <f>SUM(I18:I24)</f>
        <v>60000</v>
      </c>
      <c r="J25" s="2" t="s">
        <v>145</v>
      </c>
      <c r="K25" s="21">
        <f>SUM(K18:K24)</f>
        <v>34800</v>
      </c>
    </row>
    <row r="26" spans="1:12" ht="18.75" x14ac:dyDescent="0.3">
      <c r="J26" s="64" t="s">
        <v>40</v>
      </c>
      <c r="K26" s="67">
        <f>K25/I25</f>
        <v>0.57999999999999996</v>
      </c>
    </row>
    <row r="27" spans="1:12" x14ac:dyDescent="0.25">
      <c r="A27" s="15" t="s">
        <v>28</v>
      </c>
      <c r="C27" s="1"/>
      <c r="D27" s="3"/>
      <c r="E27" s="16">
        <f>E19*(E22+E24+E25)</f>
        <v>34800</v>
      </c>
      <c r="F27" s="14" t="s">
        <v>15</v>
      </c>
      <c r="H27" s="26"/>
      <c r="I27" s="26"/>
      <c r="J27" s="26"/>
      <c r="K27" s="26"/>
      <c r="L27" s="26"/>
    </row>
    <row r="28" spans="1:12" x14ac:dyDescent="0.25">
      <c r="A28" s="19" t="s">
        <v>124</v>
      </c>
      <c r="B28" s="60" t="str">
        <f>D12</f>
        <v>NO</v>
      </c>
      <c r="C28" s="60"/>
      <c r="D28" s="3" t="s">
        <v>151</v>
      </c>
      <c r="E28" s="12">
        <f>E19*validaciones!R52</f>
        <v>0</v>
      </c>
      <c r="F28" s="14" t="s">
        <v>15</v>
      </c>
      <c r="H28" s="26"/>
      <c r="I28" s="26"/>
      <c r="J28" s="26"/>
      <c r="K28" s="26"/>
      <c r="L28" s="26"/>
    </row>
    <row r="29" spans="1:12" ht="18.75" x14ac:dyDescent="0.3">
      <c r="A29" s="172" t="s">
        <v>138</v>
      </c>
      <c r="B29" s="172"/>
      <c r="C29" s="172"/>
      <c r="D29" s="172"/>
      <c r="E29" s="23">
        <f>IF(D3="SI",IF(SUM(E27:E28)&lt;E20,SUM(E27:E28),E20),0)</f>
        <v>34800</v>
      </c>
      <c r="F29" s="14" t="s">
        <v>15</v>
      </c>
      <c r="H29" s="26"/>
      <c r="I29" s="65"/>
      <c r="J29" s="26"/>
      <c r="K29" s="65"/>
      <c r="L29" s="26"/>
    </row>
    <row r="30" spans="1:12" x14ac:dyDescent="0.25">
      <c r="A30" s="19" t="s">
        <v>29</v>
      </c>
      <c r="C30" s="3"/>
      <c r="D30" s="2"/>
      <c r="E30" s="20">
        <f>IF(E20=0,0,(E29/E20))</f>
        <v>0.57999999999999996</v>
      </c>
      <c r="F30" s="14" t="s">
        <v>26</v>
      </c>
      <c r="H30" s="26"/>
      <c r="I30" s="65"/>
      <c r="J30" s="26"/>
      <c r="K30" s="65"/>
      <c r="L30" s="26"/>
    </row>
    <row r="31" spans="1:12" x14ac:dyDescent="0.25">
      <c r="H31" s="26"/>
      <c r="I31" s="65"/>
      <c r="J31" s="26"/>
      <c r="K31" s="65"/>
      <c r="L31" s="26"/>
    </row>
    <row r="32" spans="1:12" x14ac:dyDescent="0.25">
      <c r="H32" s="26"/>
      <c r="I32" s="65"/>
      <c r="J32" s="26"/>
      <c r="K32" s="65"/>
      <c r="L32" s="26"/>
    </row>
    <row r="33" spans="1:12" x14ac:dyDescent="0.25">
      <c r="H33" s="26"/>
      <c r="I33" s="26"/>
      <c r="J33" s="35"/>
      <c r="K33" s="66"/>
      <c r="L33" s="26"/>
    </row>
    <row r="34" spans="1:12" x14ac:dyDescent="0.25">
      <c r="A34" s="25" t="s">
        <v>152</v>
      </c>
      <c r="B34" s="25"/>
      <c r="C34" s="25"/>
      <c r="D34" s="25"/>
      <c r="E34" s="25"/>
      <c r="F34" s="25"/>
      <c r="H34" s="26"/>
      <c r="I34" s="26"/>
      <c r="J34" s="26"/>
      <c r="K34" s="26"/>
      <c r="L34" s="26"/>
    </row>
    <row r="35" spans="1:12" ht="55.5" customHeight="1" x14ac:dyDescent="0.25">
      <c r="E35" s="63" t="str">
        <f>IF(E19&gt;0,"SE DEBE PRESENTAR UNA SOLICITUD POR CADA TECNOLOGÍA","")</f>
        <v>SE DEBE PRESENTAR UNA SOLICITUD POR CADA TECNOLOGÍA</v>
      </c>
    </row>
    <row r="36" spans="1:12" x14ac:dyDescent="0.25">
      <c r="A36" s="2" t="s">
        <v>58</v>
      </c>
      <c r="C36" s="4" t="s">
        <v>73</v>
      </c>
      <c r="E36" s="76">
        <f>'Introducción de datos'!C15</f>
        <v>40</v>
      </c>
      <c r="F36" s="3" t="s">
        <v>8</v>
      </c>
    </row>
    <row r="37" spans="1:12" x14ac:dyDescent="0.25">
      <c r="A37" s="2" t="s">
        <v>10</v>
      </c>
      <c r="C37" s="4" t="s">
        <v>9</v>
      </c>
      <c r="E37" s="36">
        <f>IF(E36&gt;5000,5000,E36)*validaciones!Q4</f>
        <v>0</v>
      </c>
      <c r="F37" s="3" t="s">
        <v>8</v>
      </c>
      <c r="H37" s="18"/>
    </row>
    <row r="38" spans="1:12" x14ac:dyDescent="0.25">
      <c r="A38" s="2" t="s">
        <v>153</v>
      </c>
      <c r="C38" s="4" t="s">
        <v>17</v>
      </c>
      <c r="E38" s="76">
        <f>'Introducción de datos'!C16</f>
        <v>60000</v>
      </c>
      <c r="F38" s="3" t="s">
        <v>15</v>
      </c>
    </row>
    <row r="39" spans="1:12" x14ac:dyDescent="0.25">
      <c r="A39" s="2"/>
      <c r="C39" s="4"/>
      <c r="E39" s="9"/>
      <c r="F39" s="3"/>
    </row>
    <row r="41" spans="1:12" x14ac:dyDescent="0.25">
      <c r="A41" s="2" t="s">
        <v>113</v>
      </c>
      <c r="C41" s="4"/>
      <c r="D41" s="3" t="s">
        <v>115</v>
      </c>
      <c r="E41" s="36">
        <f>IF(E37=0,0,validaciones!T33)</f>
        <v>0</v>
      </c>
      <c r="F41" s="6" t="s">
        <v>1</v>
      </c>
    </row>
    <row r="42" spans="1:12" x14ac:dyDescent="0.25">
      <c r="A42" s="2"/>
      <c r="C42" s="4"/>
      <c r="D42" s="11"/>
      <c r="E42" s="10"/>
    </row>
    <row r="43" spans="1:12" x14ac:dyDescent="0.25">
      <c r="A43" s="15" t="s">
        <v>28</v>
      </c>
      <c r="C43" s="1"/>
      <c r="D43" s="3"/>
      <c r="E43" s="16">
        <f>E37*(E41)</f>
        <v>0</v>
      </c>
      <c r="F43" s="14" t="s">
        <v>15</v>
      </c>
    </row>
    <row r="44" spans="1:12" ht="20.25" customHeight="1" x14ac:dyDescent="0.25">
      <c r="A44" s="19" t="s">
        <v>124</v>
      </c>
      <c r="B44" s="60" t="str">
        <f>D12</f>
        <v>NO</v>
      </c>
      <c r="C44" s="60"/>
      <c r="D44" s="3" t="s">
        <v>151</v>
      </c>
      <c r="E44" s="12">
        <f>E37*validaciones!R60</f>
        <v>0</v>
      </c>
      <c r="F44" s="3" t="s">
        <v>15</v>
      </c>
    </row>
    <row r="45" spans="1:12" ht="18.75" x14ac:dyDescent="0.3">
      <c r="A45" s="24" t="s">
        <v>138</v>
      </c>
      <c r="B45" s="24"/>
      <c r="C45" s="24"/>
      <c r="D45" s="24"/>
      <c r="E45" s="23">
        <f>IF(D4="SI",IF(SUM(E43:E44)&lt;E38,SUM(E43:E44),E38),0)</f>
        <v>0</v>
      </c>
      <c r="F45" s="6" t="s">
        <v>15</v>
      </c>
    </row>
    <row r="46" spans="1:12" x14ac:dyDescent="0.25">
      <c r="A46" s="19" t="s">
        <v>29</v>
      </c>
      <c r="C46" s="3"/>
      <c r="D46" s="2"/>
      <c r="E46" s="20">
        <f>IF(E38=0,0,E45/E38)</f>
        <v>0</v>
      </c>
      <c r="F46" s="3" t="s">
        <v>26</v>
      </c>
    </row>
    <row r="49" spans="1:6" x14ac:dyDescent="0.25">
      <c r="A49" s="173" t="s">
        <v>32</v>
      </c>
      <c r="B49" s="173"/>
      <c r="C49" s="173"/>
      <c r="D49" s="173"/>
      <c r="E49" s="173"/>
      <c r="F49" s="173"/>
    </row>
    <row r="51" spans="1:6" x14ac:dyDescent="0.25">
      <c r="A51" s="2" t="s">
        <v>10</v>
      </c>
      <c r="B51" s="4" t="s">
        <v>9</v>
      </c>
      <c r="C51" s="39"/>
      <c r="E51" s="60">
        <f>E18</f>
        <v>40</v>
      </c>
      <c r="F51" s="3" t="s">
        <v>8</v>
      </c>
    </row>
    <row r="52" spans="1:6" x14ac:dyDescent="0.25">
      <c r="A52" s="2" t="s">
        <v>154</v>
      </c>
      <c r="B52" s="4" t="s">
        <v>34</v>
      </c>
      <c r="C52" s="39"/>
      <c r="E52" s="76">
        <f>'Introducción de datos'!C17</f>
        <v>0</v>
      </c>
      <c r="F52" s="3" t="s">
        <v>36</v>
      </c>
    </row>
    <row r="53" spans="1:6" x14ac:dyDescent="0.25">
      <c r="A53" s="2" t="s">
        <v>153</v>
      </c>
      <c r="B53" s="4" t="s">
        <v>17</v>
      </c>
      <c r="C53" s="39"/>
      <c r="E53" s="76">
        <f>'Introducción de datos'!C18</f>
        <v>0</v>
      </c>
      <c r="F53" s="3" t="s">
        <v>15</v>
      </c>
    </row>
    <row r="54" spans="1:6" x14ac:dyDescent="0.25">
      <c r="A54" s="2"/>
      <c r="B54" s="4"/>
      <c r="C54" s="39"/>
      <c r="E54" s="9"/>
      <c r="F54" s="3"/>
    </row>
    <row r="55" spans="1:6" x14ac:dyDescent="0.25">
      <c r="A55" s="2" t="s">
        <v>141</v>
      </c>
      <c r="B55" s="4" t="s">
        <v>19</v>
      </c>
      <c r="C55" s="4"/>
      <c r="D55" s="3" t="s">
        <v>136</v>
      </c>
      <c r="E55" s="36">
        <f>IF(E52&lt;=0,0,validaciones!X40)</f>
        <v>0</v>
      </c>
      <c r="F55" s="6" t="s">
        <v>1</v>
      </c>
    </row>
    <row r="56" spans="1:6" x14ac:dyDescent="0.25">
      <c r="A56" s="2"/>
      <c r="B56" s="4"/>
      <c r="C56" s="4"/>
      <c r="D56" s="11"/>
      <c r="E56" s="10"/>
    </row>
    <row r="57" spans="1:6" x14ac:dyDescent="0.25">
      <c r="A57" s="15" t="s">
        <v>28</v>
      </c>
      <c r="B57" s="1"/>
      <c r="C57" s="1"/>
      <c r="D57" s="3"/>
      <c r="E57" s="16">
        <f>E52*(E55)</f>
        <v>0</v>
      </c>
      <c r="F57" s="14" t="s">
        <v>15</v>
      </c>
    </row>
    <row r="58" spans="1:6" x14ac:dyDescent="0.25">
      <c r="A58" s="19" t="s">
        <v>124</v>
      </c>
      <c r="B58" s="36" t="str">
        <f>D12</f>
        <v>NO</v>
      </c>
      <c r="C58" s="5"/>
      <c r="D58" s="3" t="s">
        <v>151</v>
      </c>
      <c r="E58" s="12">
        <f>E52*validaciones!S70</f>
        <v>0</v>
      </c>
      <c r="F58" s="14" t="s">
        <v>15</v>
      </c>
    </row>
    <row r="59" spans="1:6" ht="18.75" x14ac:dyDescent="0.3">
      <c r="A59" s="172" t="s">
        <v>138</v>
      </c>
      <c r="B59" s="172"/>
      <c r="C59" s="172"/>
      <c r="D59" s="172"/>
      <c r="E59" s="23">
        <f>IF(D5="SI",IF(SUM(E57:E58)&lt;E53,SUM(E57:E58),E53),0)</f>
        <v>0</v>
      </c>
      <c r="F59" s="14" t="s">
        <v>15</v>
      </c>
    </row>
    <row r="60" spans="1:6" x14ac:dyDescent="0.25">
      <c r="A60" s="19" t="s">
        <v>29</v>
      </c>
      <c r="C60" s="3"/>
      <c r="D60" s="2"/>
      <c r="E60" s="20">
        <f>IF(E53=0,0,E59/E53)</f>
        <v>0</v>
      </c>
      <c r="F60" s="14" t="s">
        <v>26</v>
      </c>
    </row>
  </sheetData>
  <mergeCells count="5">
    <mergeCell ref="H16:K16"/>
    <mergeCell ref="A29:D29"/>
    <mergeCell ref="A59:D59"/>
    <mergeCell ref="A16:F16"/>
    <mergeCell ref="A49:F4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validaciones!$C$3:$C$4</xm:f>
          </x14:formula1>
          <xm:sqref>C44 C58 C28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B1" zoomScale="85" zoomScaleNormal="85" workbookViewId="0">
      <selection activeCell="G27" sqref="G27"/>
    </sheetView>
  </sheetViews>
  <sheetFormatPr baseColWidth="10" defaultRowHeight="15" x14ac:dyDescent="0.25"/>
  <cols>
    <col min="1" max="1" width="77.140625" style="86" customWidth="1"/>
    <col min="2" max="2" width="21.85546875" style="86" customWidth="1"/>
    <col min="3" max="3" width="18.7109375" style="86" customWidth="1"/>
    <col min="4" max="4" width="24.5703125" style="86" customWidth="1"/>
    <col min="5" max="5" width="25.7109375" style="86" customWidth="1"/>
    <col min="6" max="6" width="21.85546875" style="85" customWidth="1"/>
    <col min="7" max="7" width="23.7109375" style="86" customWidth="1"/>
    <col min="8" max="8" width="16" style="86" customWidth="1"/>
    <col min="9" max="9" width="44.28515625" style="86" customWidth="1"/>
    <col min="10" max="10" width="12.5703125" style="86" customWidth="1"/>
    <col min="11" max="11" width="54.28515625" style="86" customWidth="1"/>
    <col min="12" max="16384" width="11.42578125" style="86"/>
  </cols>
  <sheetData>
    <row r="1" spans="1:8" x14ac:dyDescent="0.25">
      <c r="A1" s="85"/>
    </row>
    <row r="2" spans="1:8" x14ac:dyDescent="0.25">
      <c r="A2" s="85"/>
    </row>
    <row r="3" spans="1:8" x14ac:dyDescent="0.25">
      <c r="A3" s="85"/>
    </row>
    <row r="4" spans="1:8" x14ac:dyDescent="0.25">
      <c r="A4" s="178" t="s">
        <v>227</v>
      </c>
      <c r="B4" s="159"/>
    </row>
    <row r="5" spans="1:8" x14ac:dyDescent="0.25">
      <c r="A5" s="87" t="s">
        <v>228</v>
      </c>
      <c r="B5" s="31" t="str">
        <f>IF('Introducción de datos'!C25="Sector Residencial","1","0")</f>
        <v>0</v>
      </c>
    </row>
    <row r="6" spans="1:8" x14ac:dyDescent="0.25">
      <c r="A6" s="87" t="s">
        <v>229</v>
      </c>
      <c r="B6" s="31" t="str">
        <f>IF(OR('Introducción de datos'!C25="Administración Pública",'Introducción de datos'!C25="Tercer Sector"),"1","0")</f>
        <v>1</v>
      </c>
    </row>
    <row r="7" spans="1:8" x14ac:dyDescent="0.25">
      <c r="A7" s="85"/>
    </row>
    <row r="8" spans="1:8" x14ac:dyDescent="0.25">
      <c r="A8" s="85"/>
    </row>
    <row r="9" spans="1:8" x14ac:dyDescent="0.25">
      <c r="A9" s="178" t="s">
        <v>226</v>
      </c>
      <c r="B9" s="180" t="s">
        <v>232</v>
      </c>
      <c r="C9" s="181" t="s">
        <v>228</v>
      </c>
      <c r="D9" s="179"/>
      <c r="E9" s="179"/>
      <c r="F9" s="181" t="s">
        <v>229</v>
      </c>
      <c r="G9" s="179"/>
      <c r="H9" s="101"/>
    </row>
    <row r="10" spans="1:8" ht="36" customHeight="1" x14ac:dyDescent="0.25">
      <c r="A10" s="179"/>
      <c r="B10" s="159"/>
      <c r="C10" s="31" t="s">
        <v>233</v>
      </c>
      <c r="D10" s="31" t="s">
        <v>245</v>
      </c>
      <c r="E10" s="31" t="s">
        <v>235</v>
      </c>
      <c r="F10" s="31" t="s">
        <v>233</v>
      </c>
      <c r="G10" s="31" t="s">
        <v>245</v>
      </c>
      <c r="H10" s="31" t="s">
        <v>235</v>
      </c>
    </row>
    <row r="11" spans="1:8" x14ac:dyDescent="0.25">
      <c r="A11" s="80" t="s">
        <v>224</v>
      </c>
      <c r="B11" s="101">
        <f>IF('Introducción de datos'!C7="Aerotermia aire-agua (Climatización y/o ACS)",1,0)</f>
        <v>0</v>
      </c>
      <c r="C11" s="101">
        <v>500</v>
      </c>
      <c r="D11" s="102">
        <f>3000*'Introducción de datos'!$C$23</f>
        <v>0</v>
      </c>
      <c r="E11" s="102">
        <f>IF($B$5*B11*C11*'Introducción de datos'!$C$15&lt;D11,$B$5*B11*C11*'Introducción de datos'!$C$15,D11*B11*$B$5)</f>
        <v>0</v>
      </c>
      <c r="F11" s="102">
        <v>650</v>
      </c>
      <c r="G11" s="102">
        <v>3900</v>
      </c>
      <c r="H11" s="101">
        <f>IF($B$6*B11*F11*'Introducción de datos'!$C$15&lt;G11,$B$6*B11*F11*'Introducción de datos'!$C$15,G11*B11*$B$6)</f>
        <v>0</v>
      </c>
    </row>
    <row r="12" spans="1:8" x14ac:dyDescent="0.25">
      <c r="A12" s="80" t="s">
        <v>223</v>
      </c>
      <c r="B12" s="101">
        <f>IF('Introducción de datos'!C7="Solar Térmica",IF('Introducción de datos'!C15&gt;400,1,0),0)</f>
        <v>0</v>
      </c>
      <c r="C12" s="101">
        <v>450</v>
      </c>
      <c r="D12" s="102">
        <f>550*'Introducción de datos'!$C$23</f>
        <v>0</v>
      </c>
      <c r="E12" s="102">
        <f>IF($B$5*B12*C12*'Introducción de datos'!$C$15&lt;D12,$B$5*B12*C12*'Introducción de datos'!$C$15,D12*B12*$B$5)</f>
        <v>0</v>
      </c>
      <c r="F12" s="102">
        <v>650</v>
      </c>
      <c r="G12" s="102">
        <v>820</v>
      </c>
      <c r="H12" s="101">
        <f>IF($B$6*B12*F12*'Introducción de datos'!$C$15&lt;G12,$B$6*B12*F12*'Introducción de datos'!$C$15,G12*B12*$B$6)</f>
        <v>0</v>
      </c>
    </row>
    <row r="13" spans="1:8" x14ac:dyDescent="0.25">
      <c r="A13" s="80" t="s">
        <v>222</v>
      </c>
      <c r="B13" s="101">
        <f>IF('Introducción de datos'!C7="Solar Térmica",IF(AND('Introducción de datos'!C15&gt;100,'Introducción de datos'!C15&lt;=400),1,0),0)</f>
        <v>0</v>
      </c>
      <c r="C13" s="101">
        <v>600</v>
      </c>
      <c r="D13" s="102">
        <f>780*'Introducción de datos'!$C$23</f>
        <v>0</v>
      </c>
      <c r="E13" s="102">
        <f>IF($B$5*B13*C13*'Introducción de datos'!$C$15&lt;D13,$B$5*B13*C13*'Introducción de datos'!$C$15,D13*B13*$B$5)</f>
        <v>0</v>
      </c>
      <c r="F13" s="102">
        <v>750</v>
      </c>
      <c r="G13" s="102">
        <v>950</v>
      </c>
      <c r="H13" s="101">
        <f>IF($B$6*B13*F13*'Introducción de datos'!$C$15&lt;G13,$B$6*B13*F13*'Introducción de datos'!$C$15,G13*B13*$B$6)</f>
        <v>0</v>
      </c>
    </row>
    <row r="14" spans="1:8" x14ac:dyDescent="0.25">
      <c r="A14" s="80" t="s">
        <v>217</v>
      </c>
      <c r="B14" s="101">
        <f>IF('Introducción de datos'!C7="Solar Térmica",IF(AND('Introducción de datos'!C15&gt;50,'Introducción de datos'!C15&lt;=100),1,0),0)</f>
        <v>0</v>
      </c>
      <c r="C14" s="101">
        <v>750</v>
      </c>
      <c r="D14" s="102">
        <f>900*'Introducción de datos'!$C$23</f>
        <v>0</v>
      </c>
      <c r="E14" s="102">
        <f>IF($B$5*B14*C14*'Introducción de datos'!$C$15&lt;D14,$B$5*B14*C14*'Introducción de datos'!$C$15,D14*B14*$B$5)</f>
        <v>0</v>
      </c>
      <c r="F14" s="102">
        <v>850</v>
      </c>
      <c r="G14" s="102">
        <v>1050</v>
      </c>
      <c r="H14" s="101">
        <f>IF($B$6*B14*F14*'Introducción de datos'!$C$15&lt;G14,$B$6*B14*F14*'Introducción de datos'!$C$15,G14*B14*$B$6)</f>
        <v>0</v>
      </c>
    </row>
    <row r="15" spans="1:8" x14ac:dyDescent="0.25">
      <c r="A15" s="80" t="s">
        <v>221</v>
      </c>
      <c r="B15" s="101">
        <f>IF('Introducción de datos'!C7="Solar Térmica",IF('Introducción de datos'!C15&lt;=50,1,0),0)</f>
        <v>0</v>
      </c>
      <c r="C15" s="101">
        <v>900</v>
      </c>
      <c r="D15" s="102">
        <f>1800*'Introducción de datos'!$C$23</f>
        <v>0</v>
      </c>
      <c r="E15" s="102">
        <f>IF($B$5*B15*C15*'Introducción de datos'!$C$15&lt;D15,$B$5*B15*C15*'Introducción de datos'!$C$15,D15*B15*$B$5)</f>
        <v>0</v>
      </c>
      <c r="F15" s="102">
        <v>950</v>
      </c>
      <c r="G15" s="102">
        <v>1850</v>
      </c>
      <c r="H15" s="101">
        <f>IF($B$6*B15*F15*'Introducción de datos'!$C$15&lt;G15,$B$6*B15*F15*'Introducción de datos'!$C$15,G15*B15*$B$6)</f>
        <v>0</v>
      </c>
    </row>
    <row r="16" spans="1:8" x14ac:dyDescent="0.25">
      <c r="A16" s="80" t="s">
        <v>220</v>
      </c>
      <c r="B16" s="101">
        <f>IF('Introducción de datos'!C7="Caldera de biomasa",1,0)</f>
        <v>0</v>
      </c>
      <c r="C16" s="101">
        <v>250</v>
      </c>
      <c r="D16" s="102">
        <f>2500*'Introducción de datos'!$C$23</f>
        <v>0</v>
      </c>
      <c r="E16" s="102">
        <f>IF($B$5*B16*C16*'Introducción de datos'!$C$15&lt;D16,$B$5*B16*C16*'Introducción de datos'!$C$15,D16*B16*$B$5)</f>
        <v>0</v>
      </c>
      <c r="F16" s="102">
        <v>350</v>
      </c>
      <c r="G16" s="102">
        <v>3500</v>
      </c>
      <c r="H16" s="101">
        <f>IF($B$6*B16*F16*'Introducción de datos'!$C$15&lt;G16,$B$6*B16*F16*'Introducción de datos'!$C$15,G16*B16*$B$6)</f>
        <v>0</v>
      </c>
    </row>
    <row r="17" spans="1:12" x14ac:dyDescent="0.25">
      <c r="A17" s="80" t="s">
        <v>218</v>
      </c>
      <c r="B17" s="101">
        <f>IF('Introducción de datos'!C7="Estufa de biomasa",1,0)</f>
        <v>0</v>
      </c>
      <c r="C17" s="101">
        <v>250</v>
      </c>
      <c r="D17" s="102">
        <f>3000*'Introducción de datos'!$C$23</f>
        <v>0</v>
      </c>
      <c r="E17" s="102">
        <f>IF($B$5*B17*C17*'Introducción de datos'!$C$15&lt;D17,$B$5*B17*C17*'Introducción de datos'!$C$15,D17*B17*$B$5)</f>
        <v>0</v>
      </c>
      <c r="F17" s="102">
        <v>350</v>
      </c>
      <c r="G17" s="102">
        <v>4200</v>
      </c>
      <c r="H17" s="101">
        <f>IF($B$6*B17*F17*'Introducción de datos'!$C$15&lt;G17,$B$6*B17*F17*'Introducción de datos'!$C$15,G17*B17*$B$6)</f>
        <v>0</v>
      </c>
    </row>
    <row r="18" spans="1:12" x14ac:dyDescent="0.25">
      <c r="A18" s="80" t="s">
        <v>219</v>
      </c>
      <c r="B18" s="101">
        <f>IF('Introducción de datos'!C7="Geotermia de circuito cerrado",1,0)</f>
        <v>0</v>
      </c>
      <c r="C18" s="101">
        <v>2250</v>
      </c>
      <c r="D18" s="102">
        <f>13500*'Introducción de datos'!$C$23</f>
        <v>0</v>
      </c>
      <c r="E18" s="102">
        <f>IF($B$5*B18*C18*'Introducción de datos'!$C$15&lt;D18,$B$5*B18*C18*'Introducción de datos'!$C$15,D18*B18*$B$5)</f>
        <v>0</v>
      </c>
      <c r="F18" s="102">
        <v>2250</v>
      </c>
      <c r="G18" s="102">
        <v>13500</v>
      </c>
      <c r="H18" s="101">
        <f>IF($B$6*B18*F18*'Introducción de datos'!$C$15&lt;G18,$B$6*B18*F18*'Introducción de datos'!$C$15,G18*B18*$B$6)</f>
        <v>0</v>
      </c>
    </row>
    <row r="19" spans="1:12" ht="30" x14ac:dyDescent="0.25">
      <c r="A19" s="80" t="s">
        <v>225</v>
      </c>
      <c r="B19" s="101">
        <f>IF('Introducción de datos'!C7="Geotermia o hidrotérmia de circuito abierto",1,0)</f>
        <v>0</v>
      </c>
      <c r="C19" s="101">
        <v>1600</v>
      </c>
      <c r="D19" s="102">
        <f>9000*'Introducción de datos'!$C$23</f>
        <v>0</v>
      </c>
      <c r="E19" s="102">
        <f>IF($B$5*B19*C19*'Introducción de datos'!$C$15&lt;D19,$B$5*B19*C19*'Introducción de datos'!$C$15,D19*B19*$B$5)</f>
        <v>0</v>
      </c>
      <c r="F19" s="102">
        <v>1700</v>
      </c>
      <c r="G19" s="102">
        <v>9550</v>
      </c>
      <c r="H19" s="101">
        <f>IF($B$6*B19*F19*'Introducción de datos'!$C$15&lt;G19,$B$6*B19*F19*'Introducción de datos'!$C$15,G19*B19*$B$6)</f>
        <v>0</v>
      </c>
    </row>
    <row r="20" spans="1:12" x14ac:dyDescent="0.25">
      <c r="A20" s="88"/>
      <c r="B20" s="175" t="s">
        <v>236</v>
      </c>
      <c r="C20" s="176"/>
      <c r="D20" s="176"/>
      <c r="E20" s="176"/>
      <c r="F20" s="176"/>
      <c r="G20" s="176"/>
      <c r="H20" s="176"/>
      <c r="I20" s="100">
        <f>SUM(E11:E19)+SUM(H11:H19)</f>
        <v>0</v>
      </c>
    </row>
    <row r="21" spans="1:12" x14ac:dyDescent="0.25">
      <c r="A21" s="88"/>
      <c r="D21" s="85"/>
      <c r="E21" s="85"/>
      <c r="F21" s="86"/>
    </row>
    <row r="22" spans="1:12" x14ac:dyDescent="0.25">
      <c r="A22" s="88"/>
      <c r="D22" s="183" t="s">
        <v>237</v>
      </c>
      <c r="E22" s="184"/>
      <c r="F22" s="184"/>
      <c r="G22" s="184"/>
      <c r="H22" s="185"/>
    </row>
    <row r="23" spans="1:12" ht="30" x14ac:dyDescent="0.25">
      <c r="A23" s="88"/>
      <c r="D23" s="103"/>
      <c r="E23" s="80"/>
      <c r="F23" s="31" t="s">
        <v>233</v>
      </c>
      <c r="G23" s="31" t="s">
        <v>245</v>
      </c>
      <c r="H23" s="104" t="s">
        <v>239</v>
      </c>
    </row>
    <row r="24" spans="1:12" ht="94.5" customHeight="1" x14ac:dyDescent="0.25">
      <c r="D24" s="180" t="s">
        <v>238</v>
      </c>
      <c r="E24" s="159"/>
      <c r="F24" s="87">
        <v>600</v>
      </c>
      <c r="G24" s="101">
        <f>3600</f>
        <v>3600</v>
      </c>
      <c r="H24" s="101">
        <f>IF(AND('Introducción de datos'!C19="SI",('P. incentivos 6'!B11+'P. incentivos 6'!B12+'P. incentivos 6'!B13+'P. incentivos 6'!B14+'P. incentivos 6'!B15+'P. incentivos 6'!B18+'P. incentivos 6'!B19)=1),IF('P. incentivos 6'!F24*'Introducción de datos'!C15&lt;'P. incentivos 6'!G24,'P. incentivos 6'!F24*'Introducción de datos'!C15,'P. incentivos 6'!G24),0)</f>
        <v>0</v>
      </c>
    </row>
    <row r="25" spans="1:12" ht="117" customHeight="1" x14ac:dyDescent="0.25">
      <c r="A25" s="88"/>
      <c r="C25" s="82"/>
      <c r="D25" s="178" t="s">
        <v>240</v>
      </c>
      <c r="E25" s="179"/>
      <c r="F25" s="87">
        <v>550</v>
      </c>
      <c r="G25" s="101">
        <f>1830</f>
        <v>1830</v>
      </c>
      <c r="H25" s="101">
        <f>IF(AND('Introducción de datos'!C21="SI",('P. incentivos 6'!B11+'P. incentivos 6'!B12+'P. incentivos 6'!B13+'P. incentivos 6'!B14+'P. incentivos 6'!B15+'P. incentivos 6'!B18+'P. incentivos 6'!B19)=1),IF('P. incentivos 6'!F25*'Introducción de datos'!C15&lt;'P. incentivos 6'!G25,'P. incentivos 6'!F25*'Introducción de datos'!C15,'P. incentivos 6'!G25),0)</f>
        <v>0</v>
      </c>
    </row>
    <row r="26" spans="1:12" ht="42.75" customHeight="1" x14ac:dyDescent="0.25">
      <c r="A26" s="88"/>
      <c r="C26" s="82"/>
      <c r="D26" s="178" t="s">
        <v>241</v>
      </c>
      <c r="E26" s="179"/>
      <c r="F26" s="87">
        <v>350</v>
      </c>
      <c r="G26" s="101">
        <f>385</f>
        <v>385</v>
      </c>
      <c r="H26" s="101">
        <f>IF(AND('Introducción de datos'!C24="SI",(B12+B13+B14+B15)=1),IF('P. incentivos 6'!F26*'Introducción de datos'!C15&lt;'P. incentivos 6'!G26,'P. incentivos 6'!F26*'Introducción de datos'!C15,'P. incentivos 6'!G26),0)</f>
        <v>0</v>
      </c>
    </row>
    <row r="27" spans="1:12" ht="41.25" customHeight="1" x14ac:dyDescent="0.25">
      <c r="A27" s="88"/>
      <c r="C27" s="82"/>
      <c r="D27" s="178" t="s">
        <v>242</v>
      </c>
      <c r="E27" s="179"/>
      <c r="F27" s="87">
        <v>40</v>
      </c>
      <c r="G27" s="101">
        <f>480</f>
        <v>480</v>
      </c>
      <c r="H27" s="101">
        <f>IF(AND('Introducción de datos'!C24="SI",(B16+B17)=1),IF('P. incentivos 6'!F27*'Introducción de datos'!C15&lt;'P. incentivos 6'!G27,'P. incentivos 6'!F27*'Introducción de datos'!C15,'P. incentivos 6'!G27),0)</f>
        <v>0</v>
      </c>
    </row>
    <row r="28" spans="1:12" x14ac:dyDescent="0.25">
      <c r="A28" s="88"/>
      <c r="B28" s="175" t="s">
        <v>237</v>
      </c>
      <c r="C28" s="176"/>
      <c r="D28" s="176"/>
      <c r="E28" s="176"/>
      <c r="F28" s="176"/>
      <c r="G28" s="176"/>
      <c r="H28" s="176"/>
      <c r="I28" s="100">
        <f>SUM(H24:H27)</f>
        <v>0</v>
      </c>
    </row>
    <row r="29" spans="1:12" x14ac:dyDescent="0.25">
      <c r="B29" s="175" t="s">
        <v>244</v>
      </c>
      <c r="C29" s="176"/>
      <c r="D29" s="176"/>
      <c r="E29" s="176"/>
      <c r="F29" s="176"/>
      <c r="G29" s="176"/>
      <c r="H29" s="176"/>
      <c r="I29" s="89">
        <f>IF((I28+I20)&lt;'Introducción de datos'!C16,I28+I20,'Introducción de datos'!C16)</f>
        <v>0</v>
      </c>
    </row>
    <row r="30" spans="1:12" x14ac:dyDescent="0.25">
      <c r="B30" s="175" t="s">
        <v>243</v>
      </c>
      <c r="C30" s="176"/>
      <c r="D30" s="176"/>
      <c r="E30" s="176"/>
      <c r="F30" s="176"/>
      <c r="G30" s="176"/>
      <c r="H30" s="176"/>
      <c r="I30" s="99">
        <f>I29/'Introducción de datos'!C16</f>
        <v>0</v>
      </c>
      <c r="J30" s="90"/>
      <c r="K30" s="90"/>
      <c r="L30" s="90"/>
    </row>
    <row r="31" spans="1:12" x14ac:dyDescent="0.25">
      <c r="F31" s="81"/>
    </row>
    <row r="32" spans="1:12" x14ac:dyDescent="0.25">
      <c r="C32" s="90"/>
      <c r="G32" s="82"/>
      <c r="J32" s="91"/>
      <c r="L32" s="91"/>
    </row>
    <row r="33" spans="1:12" x14ac:dyDescent="0.25">
      <c r="C33" s="90"/>
      <c r="G33" s="82"/>
      <c r="J33" s="91"/>
      <c r="L33" s="91"/>
    </row>
    <row r="34" spans="1:12" x14ac:dyDescent="0.25">
      <c r="C34" s="90"/>
      <c r="G34" s="82"/>
      <c r="J34" s="91"/>
      <c r="L34" s="91"/>
    </row>
    <row r="35" spans="1:12" x14ac:dyDescent="0.25">
      <c r="C35" s="90"/>
      <c r="F35" s="92"/>
      <c r="G35" s="82"/>
      <c r="J35" s="91"/>
      <c r="L35" s="91"/>
    </row>
    <row r="36" spans="1:12" x14ac:dyDescent="0.25">
      <c r="C36" s="90"/>
      <c r="D36" s="82"/>
      <c r="E36" s="82"/>
      <c r="F36" s="93"/>
      <c r="G36" s="82"/>
      <c r="J36" s="91"/>
      <c r="L36" s="91"/>
    </row>
    <row r="37" spans="1:12" x14ac:dyDescent="0.25">
      <c r="J37" s="91"/>
      <c r="L37" s="91"/>
    </row>
    <row r="38" spans="1:12" x14ac:dyDescent="0.25">
      <c r="B38" s="85"/>
      <c r="C38" s="90"/>
      <c r="D38" s="82"/>
      <c r="E38" s="82"/>
      <c r="G38" s="82"/>
      <c r="J38" s="91"/>
      <c r="L38" s="91"/>
    </row>
    <row r="39" spans="1:12" x14ac:dyDescent="0.25">
      <c r="B39" s="85"/>
      <c r="C39" s="90"/>
      <c r="D39" s="82"/>
      <c r="E39" s="82"/>
      <c r="G39" s="82"/>
      <c r="J39" s="91"/>
      <c r="L39" s="91"/>
    </row>
    <row r="40" spans="1:12" ht="18.75" x14ac:dyDescent="0.25">
      <c r="L40" s="94"/>
    </row>
    <row r="41" spans="1:12" x14ac:dyDescent="0.25">
      <c r="A41" s="83"/>
      <c r="C41" s="82"/>
      <c r="D41" s="82"/>
      <c r="E41" s="82"/>
      <c r="F41" s="92"/>
      <c r="G41" s="82"/>
    </row>
    <row r="42" spans="1:12" x14ac:dyDescent="0.25">
      <c r="B42" s="85"/>
      <c r="C42" s="85"/>
      <c r="D42" s="82"/>
      <c r="E42" s="82"/>
      <c r="F42" s="84"/>
      <c r="G42" s="82"/>
    </row>
    <row r="43" spans="1:12" ht="18.75" x14ac:dyDescent="0.25">
      <c r="A43" s="177"/>
      <c r="B43" s="177"/>
      <c r="C43" s="177"/>
      <c r="D43" s="177"/>
      <c r="E43" s="95"/>
      <c r="F43" s="96"/>
      <c r="G43" s="82"/>
      <c r="J43" s="91"/>
      <c r="L43" s="91"/>
    </row>
    <row r="44" spans="1:12" x14ac:dyDescent="0.25">
      <c r="C44" s="82"/>
      <c r="F44" s="97"/>
      <c r="G44" s="82"/>
      <c r="J44" s="91"/>
      <c r="L44" s="91"/>
    </row>
    <row r="45" spans="1:12" x14ac:dyDescent="0.25">
      <c r="J45" s="91"/>
      <c r="L45" s="91"/>
    </row>
    <row r="46" spans="1:12" x14ac:dyDescent="0.25">
      <c r="J46" s="91"/>
      <c r="L46" s="91"/>
    </row>
    <row r="47" spans="1:12" x14ac:dyDescent="0.25">
      <c r="L47" s="98"/>
    </row>
    <row r="48" spans="1:12" x14ac:dyDescent="0.25">
      <c r="A48" s="90"/>
      <c r="B48" s="90"/>
      <c r="C48" s="90"/>
      <c r="D48" s="90"/>
      <c r="E48" s="90"/>
      <c r="F48" s="90"/>
      <c r="G48" s="90"/>
    </row>
    <row r="49" spans="1:9" ht="55.5" customHeight="1" x14ac:dyDescent="0.25">
      <c r="F49" s="81"/>
    </row>
    <row r="50" spans="1:9" x14ac:dyDescent="0.25">
      <c r="C50" s="90"/>
      <c r="G50" s="82"/>
    </row>
    <row r="51" spans="1:9" x14ac:dyDescent="0.25">
      <c r="C51" s="90"/>
      <c r="G51" s="82"/>
      <c r="I51" s="91"/>
    </row>
    <row r="52" spans="1:9" x14ac:dyDescent="0.25">
      <c r="C52" s="90"/>
      <c r="G52" s="82"/>
    </row>
    <row r="53" spans="1:9" x14ac:dyDescent="0.25">
      <c r="C53" s="90"/>
      <c r="F53" s="92"/>
      <c r="G53" s="82"/>
    </row>
    <row r="55" spans="1:9" x14ac:dyDescent="0.25">
      <c r="C55" s="90"/>
      <c r="D55" s="82"/>
      <c r="E55" s="82"/>
      <c r="G55" s="82"/>
    </row>
    <row r="56" spans="1:9" x14ac:dyDescent="0.25">
      <c r="C56" s="90"/>
      <c r="D56" s="82"/>
      <c r="E56" s="82"/>
      <c r="F56" s="84"/>
    </row>
    <row r="57" spans="1:9" x14ac:dyDescent="0.25">
      <c r="A57" s="83"/>
      <c r="C57" s="82"/>
      <c r="D57" s="82"/>
      <c r="E57" s="82"/>
      <c r="F57" s="92"/>
      <c r="G57" s="82"/>
    </row>
    <row r="58" spans="1:9" ht="20.25" customHeight="1" x14ac:dyDescent="0.25">
      <c r="B58" s="85"/>
      <c r="C58" s="85"/>
      <c r="D58" s="82"/>
      <c r="E58" s="82"/>
      <c r="F58" s="84"/>
      <c r="G58" s="82"/>
    </row>
    <row r="59" spans="1:9" ht="18.75" x14ac:dyDescent="0.25">
      <c r="A59" s="95"/>
      <c r="B59" s="95"/>
      <c r="C59" s="95"/>
      <c r="D59" s="95"/>
      <c r="E59" s="95"/>
      <c r="F59" s="96"/>
      <c r="G59" s="82"/>
    </row>
    <row r="60" spans="1:9" x14ac:dyDescent="0.25">
      <c r="C60" s="82"/>
      <c r="F60" s="97"/>
      <c r="G60" s="82"/>
    </row>
    <row r="63" spans="1:9" x14ac:dyDescent="0.25">
      <c r="A63" s="182"/>
      <c r="B63" s="182"/>
      <c r="C63" s="182"/>
      <c r="D63" s="182"/>
      <c r="E63" s="182"/>
      <c r="F63" s="182"/>
      <c r="G63" s="182"/>
    </row>
    <row r="65" spans="1:7" x14ac:dyDescent="0.25">
      <c r="B65" s="90"/>
      <c r="C65" s="90"/>
      <c r="G65" s="82"/>
    </row>
    <row r="66" spans="1:7" x14ac:dyDescent="0.25">
      <c r="B66" s="90"/>
      <c r="C66" s="90"/>
      <c r="G66" s="82"/>
    </row>
    <row r="67" spans="1:7" x14ac:dyDescent="0.25">
      <c r="B67" s="90"/>
      <c r="C67" s="90"/>
      <c r="G67" s="82"/>
    </row>
    <row r="68" spans="1:7" x14ac:dyDescent="0.25">
      <c r="B68" s="90"/>
      <c r="C68" s="90"/>
      <c r="F68" s="92"/>
      <c r="G68" s="82"/>
    </row>
    <row r="69" spans="1:7" x14ac:dyDescent="0.25">
      <c r="B69" s="90"/>
      <c r="C69" s="90"/>
      <c r="D69" s="82"/>
      <c r="E69" s="82"/>
      <c r="G69" s="82"/>
    </row>
    <row r="70" spans="1:7" x14ac:dyDescent="0.25">
      <c r="B70" s="90"/>
      <c r="C70" s="90"/>
      <c r="D70" s="82"/>
      <c r="E70" s="82"/>
      <c r="F70" s="84"/>
    </row>
    <row r="71" spans="1:7" x14ac:dyDescent="0.25">
      <c r="A71" s="83"/>
      <c r="B71" s="82"/>
      <c r="C71" s="82"/>
      <c r="D71" s="82"/>
      <c r="E71" s="82"/>
      <c r="F71" s="92"/>
      <c r="G71" s="82"/>
    </row>
    <row r="72" spans="1:7" x14ac:dyDescent="0.25">
      <c r="B72" s="85"/>
      <c r="C72" s="90"/>
      <c r="D72" s="82"/>
      <c r="E72" s="82"/>
      <c r="F72" s="84"/>
      <c r="G72" s="82"/>
    </row>
    <row r="73" spans="1:7" ht="18.75" x14ac:dyDescent="0.25">
      <c r="A73" s="177"/>
      <c r="B73" s="177"/>
      <c r="C73" s="177"/>
      <c r="D73" s="177"/>
      <c r="E73" s="95"/>
      <c r="F73" s="96"/>
      <c r="G73" s="82"/>
    </row>
    <row r="74" spans="1:7" x14ac:dyDescent="0.25">
      <c r="C74" s="82"/>
      <c r="F74" s="97"/>
      <c r="G74" s="82"/>
    </row>
  </sheetData>
  <mergeCells count="17">
    <mergeCell ref="A4:B4"/>
    <mergeCell ref="C9:E9"/>
    <mergeCell ref="B20:H20"/>
    <mergeCell ref="A43:D43"/>
    <mergeCell ref="A63:G63"/>
    <mergeCell ref="B29:H29"/>
    <mergeCell ref="B30:H30"/>
    <mergeCell ref="D22:H22"/>
    <mergeCell ref="D24:E24"/>
    <mergeCell ref="D25:E25"/>
    <mergeCell ref="D26:E26"/>
    <mergeCell ref="D27:E27"/>
    <mergeCell ref="B28:H28"/>
    <mergeCell ref="A73:D73"/>
    <mergeCell ref="A9:A10"/>
    <mergeCell ref="B9:B10"/>
    <mergeCell ref="F9:G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validaciones!$C$3:$C$4</xm:f>
          </x14:formula1>
          <xm:sqref>C58 C72 C42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F12" sqref="F12"/>
    </sheetView>
  </sheetViews>
  <sheetFormatPr baseColWidth="10" defaultRowHeight="15" x14ac:dyDescent="0.25"/>
  <cols>
    <col min="2" max="2" width="61.7109375" customWidth="1"/>
    <col min="3" max="3" width="22.28515625" customWidth="1"/>
    <col min="4" max="5" width="24.42578125" customWidth="1"/>
    <col min="6" max="7" width="60.28515625" customWidth="1"/>
    <col min="8" max="8" width="16.85546875" customWidth="1"/>
    <col min="9" max="9" width="32.5703125" customWidth="1"/>
    <col min="10" max="10" width="15.28515625" customWidth="1"/>
    <col min="11" max="11" width="12" customWidth="1"/>
    <col min="12" max="12" width="15" customWidth="1"/>
    <col min="13" max="13" width="13" customWidth="1"/>
    <col min="14" max="14" width="33.7109375" customWidth="1"/>
  </cols>
  <sheetData>
    <row r="2" spans="2:9" x14ac:dyDescent="0.25">
      <c r="B2" t="s">
        <v>158</v>
      </c>
      <c r="C2" t="s">
        <v>165</v>
      </c>
      <c r="D2" t="s">
        <v>187</v>
      </c>
      <c r="E2" t="s">
        <v>197</v>
      </c>
      <c r="F2" t="s">
        <v>188</v>
      </c>
      <c r="G2" t="s">
        <v>197</v>
      </c>
      <c r="H2" t="s">
        <v>202</v>
      </c>
      <c r="I2" t="s">
        <v>210</v>
      </c>
    </row>
    <row r="3" spans="2:9" x14ac:dyDescent="0.25">
      <c r="B3" t="s">
        <v>179</v>
      </c>
      <c r="C3">
        <v>123</v>
      </c>
      <c r="D3" t="s">
        <v>231</v>
      </c>
      <c r="E3">
        <v>0</v>
      </c>
      <c r="F3" t="s">
        <v>189</v>
      </c>
      <c r="G3">
        <v>124</v>
      </c>
      <c r="H3" t="s">
        <v>14</v>
      </c>
    </row>
    <row r="4" spans="2:9" x14ac:dyDescent="0.25">
      <c r="B4" t="s">
        <v>205</v>
      </c>
      <c r="C4">
        <v>456</v>
      </c>
      <c r="D4" t="s">
        <v>159</v>
      </c>
      <c r="E4">
        <v>23</v>
      </c>
      <c r="F4" t="s">
        <v>190</v>
      </c>
      <c r="G4">
        <v>124</v>
      </c>
      <c r="H4" t="s">
        <v>46</v>
      </c>
    </row>
    <row r="5" spans="2:9" x14ac:dyDescent="0.25">
      <c r="B5" t="s">
        <v>206</v>
      </c>
      <c r="C5">
        <v>456</v>
      </c>
      <c r="D5" t="s">
        <v>160</v>
      </c>
      <c r="E5">
        <v>23</v>
      </c>
      <c r="F5" t="s">
        <v>191</v>
      </c>
      <c r="G5">
        <v>124</v>
      </c>
    </row>
    <row r="6" spans="2:9" x14ac:dyDescent="0.25">
      <c r="B6" t="s">
        <v>184</v>
      </c>
      <c r="C6">
        <v>456</v>
      </c>
      <c r="D6" t="s">
        <v>161</v>
      </c>
      <c r="E6">
        <v>23</v>
      </c>
      <c r="F6" t="s">
        <v>204</v>
      </c>
      <c r="G6">
        <v>124</v>
      </c>
    </row>
    <row r="7" spans="2:9" x14ac:dyDescent="0.25">
      <c r="B7" t="s">
        <v>180</v>
      </c>
      <c r="C7">
        <v>456</v>
      </c>
      <c r="D7" t="s">
        <v>162</v>
      </c>
      <c r="E7">
        <v>23</v>
      </c>
      <c r="F7" t="s">
        <v>192</v>
      </c>
      <c r="G7">
        <v>35</v>
      </c>
    </row>
    <row r="8" spans="2:9" x14ac:dyDescent="0.25">
      <c r="B8" t="s">
        <v>181</v>
      </c>
      <c r="C8">
        <v>456</v>
      </c>
      <c r="D8" t="s">
        <v>163</v>
      </c>
      <c r="E8">
        <v>23</v>
      </c>
      <c r="F8" t="s">
        <v>193</v>
      </c>
      <c r="G8">
        <v>6</v>
      </c>
    </row>
    <row r="9" spans="2:9" x14ac:dyDescent="0.25">
      <c r="B9" t="s">
        <v>182</v>
      </c>
      <c r="C9">
        <v>123</v>
      </c>
      <c r="D9" t="s">
        <v>164</v>
      </c>
      <c r="E9">
        <v>23</v>
      </c>
      <c r="F9" t="s">
        <v>234</v>
      </c>
      <c r="G9">
        <v>6</v>
      </c>
    </row>
    <row r="10" spans="2:9" x14ac:dyDescent="0.25">
      <c r="B10" t="s">
        <v>183</v>
      </c>
      <c r="C10">
        <v>456</v>
      </c>
      <c r="D10" t="s">
        <v>166</v>
      </c>
      <c r="E10">
        <v>13</v>
      </c>
      <c r="F10" t="s">
        <v>194</v>
      </c>
      <c r="G10">
        <v>6</v>
      </c>
    </row>
    <row r="11" spans="2:9" x14ac:dyDescent="0.25">
      <c r="B11" t="s">
        <v>185</v>
      </c>
      <c r="C11">
        <v>123</v>
      </c>
      <c r="D11" t="s">
        <v>167</v>
      </c>
      <c r="E11">
        <v>13</v>
      </c>
      <c r="F11" t="s">
        <v>216</v>
      </c>
      <c r="G11">
        <v>6</v>
      </c>
    </row>
    <row r="12" spans="2:9" x14ac:dyDescent="0.25">
      <c r="B12" t="s">
        <v>186</v>
      </c>
      <c r="C12">
        <v>456</v>
      </c>
      <c r="D12" t="s">
        <v>168</v>
      </c>
      <c r="E12">
        <v>13</v>
      </c>
      <c r="F12" t="s">
        <v>195</v>
      </c>
      <c r="G12">
        <v>6</v>
      </c>
    </row>
    <row r="13" spans="2:9" x14ac:dyDescent="0.25">
      <c r="D13" t="s">
        <v>169</v>
      </c>
      <c r="E13">
        <v>13</v>
      </c>
      <c r="F13" t="s">
        <v>196</v>
      </c>
      <c r="G13">
        <v>6</v>
      </c>
    </row>
    <row r="14" spans="2:9" x14ac:dyDescent="0.25">
      <c r="D14" t="s">
        <v>170</v>
      </c>
      <c r="E14">
        <v>13</v>
      </c>
    </row>
    <row r="15" spans="2:9" x14ac:dyDescent="0.25">
      <c r="D15" t="s">
        <v>171</v>
      </c>
      <c r="E15">
        <v>13</v>
      </c>
    </row>
    <row r="16" spans="2:9" x14ac:dyDescent="0.25">
      <c r="D16" t="s">
        <v>172</v>
      </c>
      <c r="E16">
        <v>13</v>
      </c>
    </row>
    <row r="17" spans="4:14" x14ac:dyDescent="0.25">
      <c r="D17" t="s">
        <v>173</v>
      </c>
      <c r="E17">
        <v>13</v>
      </c>
    </row>
    <row r="18" spans="4:14" x14ac:dyDescent="0.25">
      <c r="D18" t="s">
        <v>174</v>
      </c>
      <c r="E18">
        <v>13</v>
      </c>
    </row>
    <row r="19" spans="4:14" x14ac:dyDescent="0.25">
      <c r="D19" t="s">
        <v>175</v>
      </c>
      <c r="E19">
        <v>13</v>
      </c>
      <c r="J19" s="78"/>
      <c r="K19" s="78"/>
      <c r="L19" s="78"/>
      <c r="M19" s="78"/>
      <c r="N19" s="78"/>
    </row>
    <row r="20" spans="4:14" ht="42.75" customHeight="1" x14ac:dyDescent="0.25">
      <c r="D20" t="s">
        <v>176</v>
      </c>
      <c r="E20">
        <v>13</v>
      </c>
      <c r="I20" s="2"/>
      <c r="J20" s="59" t="s">
        <v>199</v>
      </c>
      <c r="K20" s="59" t="s">
        <v>211</v>
      </c>
      <c r="L20" s="59" t="s">
        <v>212</v>
      </c>
      <c r="M20" s="59" t="s">
        <v>201</v>
      </c>
      <c r="N20" s="59" t="s">
        <v>200</v>
      </c>
    </row>
    <row r="21" spans="4:14" x14ac:dyDescent="0.25">
      <c r="D21" t="s">
        <v>177</v>
      </c>
      <c r="E21">
        <v>13</v>
      </c>
      <c r="I21" s="2" t="s">
        <v>198</v>
      </c>
      <c r="J21" s="2">
        <f>VLOOKUP('Introducción de datos'!C8,'Auxiliar Resumen'!B3:C26,2,FALSE)</f>
        <v>456</v>
      </c>
      <c r="K21" s="2">
        <f>IF(J21=123,VLOOKUP('Introducción de datos'!C9,'Auxiliar Resumen'!D3:E22,2,FALSE),0)</f>
        <v>0</v>
      </c>
      <c r="L21" s="2">
        <f>VLOOKUP('Introducción de datos'!C7,'Auxiliar Resumen'!F3:G13,2,FALSE)</f>
        <v>124</v>
      </c>
      <c r="M21" s="2">
        <f>J21+K21+L21</f>
        <v>580</v>
      </c>
      <c r="N21" s="2">
        <f>IF(M21=270,2,IF(M21=181,3,IF(M21=260,1,IF(M21=171,3,IF(M21=580,4,IF(M21=491,5,IF(M21=462,6,"NO EXISTE PROGRAMA DE AYUDAS PARA LOS DATOS SELECCIONADOS")))))))</f>
        <v>4</v>
      </c>
    </row>
    <row r="22" spans="4:14" x14ac:dyDescent="0.25">
      <c r="D22" t="s">
        <v>178</v>
      </c>
      <c r="E22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9"/>
  <sheetViews>
    <sheetView workbookViewId="0">
      <selection activeCell="A2" sqref="A2"/>
    </sheetView>
  </sheetViews>
  <sheetFormatPr baseColWidth="10" defaultRowHeight="15" x14ac:dyDescent="0.25"/>
  <cols>
    <col min="1" max="1" width="36.85546875" customWidth="1"/>
    <col min="2" max="2" width="23.85546875" style="131" customWidth="1"/>
    <col min="3" max="3" width="27.42578125" customWidth="1"/>
    <col min="4" max="4" width="33.7109375" customWidth="1"/>
  </cols>
  <sheetData>
    <row r="1" spans="1:4" x14ac:dyDescent="0.25">
      <c r="A1" s="4" t="s">
        <v>3087</v>
      </c>
      <c r="B1" s="133" t="s">
        <v>3088</v>
      </c>
      <c r="C1" s="4" t="s">
        <v>5339</v>
      </c>
      <c r="D1" s="136" t="s">
        <v>5340</v>
      </c>
    </row>
    <row r="2" spans="1:4" x14ac:dyDescent="0.25">
      <c r="A2" t="s">
        <v>4474</v>
      </c>
      <c r="B2" s="131">
        <v>857</v>
      </c>
      <c r="C2" s="132">
        <v>47186</v>
      </c>
      <c r="D2" s="127">
        <v>1</v>
      </c>
    </row>
    <row r="3" spans="1:4" x14ac:dyDescent="0.25">
      <c r="A3" t="s">
        <v>3339</v>
      </c>
      <c r="B3" s="131">
        <v>31</v>
      </c>
      <c r="C3" s="132">
        <v>9059</v>
      </c>
      <c r="D3" s="127">
        <v>1</v>
      </c>
    </row>
    <row r="4" spans="1:4" x14ac:dyDescent="0.25">
      <c r="A4" t="s">
        <v>3921</v>
      </c>
      <c r="B4" s="131">
        <v>45</v>
      </c>
      <c r="C4" s="132">
        <v>37274</v>
      </c>
      <c r="D4" s="127">
        <v>1</v>
      </c>
    </row>
    <row r="5" spans="1:4" x14ac:dyDescent="0.25">
      <c r="A5" t="s">
        <v>4683</v>
      </c>
      <c r="B5" s="131">
        <v>286</v>
      </c>
      <c r="C5" s="132">
        <v>24089</v>
      </c>
      <c r="D5" s="127">
        <v>1</v>
      </c>
    </row>
    <row r="6" spans="1:4" x14ac:dyDescent="0.25">
      <c r="A6" t="s">
        <v>5091</v>
      </c>
      <c r="B6" s="131">
        <v>59</v>
      </c>
      <c r="C6" s="132">
        <v>34120</v>
      </c>
      <c r="D6" s="127">
        <v>1</v>
      </c>
    </row>
    <row r="7" spans="1:4" x14ac:dyDescent="0.25">
      <c r="A7" t="s">
        <v>3922</v>
      </c>
      <c r="B7" s="131">
        <v>170</v>
      </c>
      <c r="C7" s="132">
        <v>24115</v>
      </c>
      <c r="D7" s="127">
        <v>1</v>
      </c>
    </row>
    <row r="8" spans="1:4" x14ac:dyDescent="0.25">
      <c r="A8" t="s">
        <v>4112</v>
      </c>
      <c r="B8" s="131">
        <v>175</v>
      </c>
      <c r="C8" s="132">
        <v>49275</v>
      </c>
      <c r="D8" s="127">
        <v>1</v>
      </c>
    </row>
    <row r="9" spans="1:4" x14ac:dyDescent="0.25">
      <c r="A9" t="s">
        <v>3710</v>
      </c>
      <c r="B9" s="131">
        <v>184</v>
      </c>
      <c r="C9" s="132">
        <v>5019</v>
      </c>
      <c r="D9" s="127">
        <v>1</v>
      </c>
    </row>
    <row r="10" spans="1:4" x14ac:dyDescent="0.25">
      <c r="A10" t="s">
        <v>4866</v>
      </c>
      <c r="B10" s="131">
        <v>53</v>
      </c>
      <c r="C10" s="132">
        <v>40194</v>
      </c>
      <c r="D10" s="127">
        <v>1</v>
      </c>
    </row>
    <row r="11" spans="1:4" x14ac:dyDescent="0.25">
      <c r="A11" t="s">
        <v>3091</v>
      </c>
      <c r="B11" s="131">
        <v>211</v>
      </c>
      <c r="C11" s="132">
        <v>42173</v>
      </c>
      <c r="D11" s="127">
        <v>1</v>
      </c>
    </row>
    <row r="12" spans="1:4" x14ac:dyDescent="0.25">
      <c r="A12" t="s">
        <v>3340</v>
      </c>
      <c r="B12" s="131">
        <v>203</v>
      </c>
      <c r="C12" s="132">
        <v>9219</v>
      </c>
      <c r="D12" s="127">
        <v>1</v>
      </c>
    </row>
    <row r="13" spans="1:4" x14ac:dyDescent="0.25">
      <c r="A13" t="s">
        <v>4475</v>
      </c>
      <c r="B13" s="131">
        <v>37</v>
      </c>
      <c r="C13" s="132">
        <v>9018</v>
      </c>
      <c r="D13" s="127">
        <v>1</v>
      </c>
    </row>
    <row r="14" spans="1:4" x14ac:dyDescent="0.25">
      <c r="A14" t="s">
        <v>3092</v>
      </c>
      <c r="B14" s="131">
        <v>2539</v>
      </c>
      <c r="C14" s="132">
        <v>24142</v>
      </c>
      <c r="D14" s="127">
        <v>1</v>
      </c>
    </row>
    <row r="15" spans="1:4" x14ac:dyDescent="0.25">
      <c r="A15" t="s">
        <v>4684</v>
      </c>
      <c r="B15" s="131">
        <v>59</v>
      </c>
      <c r="C15" s="132">
        <v>47076</v>
      </c>
      <c r="D15" s="127">
        <v>1</v>
      </c>
    </row>
    <row r="16" spans="1:4" x14ac:dyDescent="0.25">
      <c r="A16" t="s">
        <v>4476</v>
      </c>
      <c r="B16" s="131">
        <v>127</v>
      </c>
      <c r="C16" s="132">
        <v>47010</v>
      </c>
      <c r="D16" s="127">
        <v>1</v>
      </c>
    </row>
    <row r="17" spans="1:4" x14ac:dyDescent="0.25">
      <c r="A17" t="s">
        <v>4113</v>
      </c>
      <c r="B17" s="131">
        <v>132</v>
      </c>
      <c r="C17" s="132">
        <v>47085</v>
      </c>
      <c r="D17" s="127">
        <v>1</v>
      </c>
    </row>
    <row r="18" spans="1:4" x14ac:dyDescent="0.25">
      <c r="A18" t="s">
        <v>4685</v>
      </c>
      <c r="B18" s="131">
        <v>3026</v>
      </c>
      <c r="C18" s="132">
        <v>24222</v>
      </c>
      <c r="D18" s="127">
        <v>1</v>
      </c>
    </row>
    <row r="19" spans="1:4" x14ac:dyDescent="0.25">
      <c r="A19" t="s">
        <v>3341</v>
      </c>
      <c r="B19" s="131">
        <v>56</v>
      </c>
      <c r="C19" s="132">
        <v>49021</v>
      </c>
      <c r="D19" s="127">
        <v>1</v>
      </c>
    </row>
    <row r="20" spans="1:4" x14ac:dyDescent="0.25">
      <c r="A20" t="s">
        <v>4867</v>
      </c>
      <c r="B20" s="131">
        <v>18</v>
      </c>
      <c r="C20" s="132">
        <v>37294</v>
      </c>
      <c r="D20" s="127">
        <v>1</v>
      </c>
    </row>
    <row r="21" spans="1:4" x14ac:dyDescent="0.25">
      <c r="A21" t="s">
        <v>4477</v>
      </c>
      <c r="B21" s="131">
        <v>566</v>
      </c>
      <c r="C21" s="132">
        <v>37046</v>
      </c>
      <c r="D21" s="127">
        <v>1</v>
      </c>
    </row>
    <row r="22" spans="1:4" x14ac:dyDescent="0.25">
      <c r="A22" t="s">
        <v>3342</v>
      </c>
      <c r="B22" s="131">
        <v>57</v>
      </c>
      <c r="C22" s="132">
        <v>37107</v>
      </c>
      <c r="D22" s="127">
        <v>1</v>
      </c>
    </row>
    <row r="23" spans="1:4" x14ac:dyDescent="0.25">
      <c r="A23" s="130" t="s">
        <v>3923</v>
      </c>
      <c r="B23" s="135">
        <v>6749</v>
      </c>
      <c r="C23" s="132">
        <v>24008</v>
      </c>
      <c r="D23" s="127">
        <v>1</v>
      </c>
    </row>
    <row r="24" spans="1:4" x14ac:dyDescent="0.25">
      <c r="A24" t="s">
        <v>4868</v>
      </c>
      <c r="B24" s="131">
        <v>254</v>
      </c>
      <c r="C24" s="132">
        <v>24010</v>
      </c>
      <c r="D24" s="127">
        <v>1</v>
      </c>
    </row>
    <row r="25" spans="1:4" x14ac:dyDescent="0.25">
      <c r="A25" t="s">
        <v>4114</v>
      </c>
      <c r="B25" s="131">
        <v>113</v>
      </c>
      <c r="C25" s="132">
        <v>40063</v>
      </c>
      <c r="D25" s="127">
        <v>1</v>
      </c>
    </row>
    <row r="26" spans="1:4" x14ac:dyDescent="0.25">
      <c r="A26" t="s">
        <v>4115</v>
      </c>
      <c r="B26" s="131">
        <v>29</v>
      </c>
      <c r="C26" s="132">
        <v>40076</v>
      </c>
      <c r="D26" s="127">
        <v>1</v>
      </c>
    </row>
    <row r="27" spans="1:4" x14ac:dyDescent="0.25">
      <c r="A27" t="s">
        <v>4869</v>
      </c>
      <c r="B27" s="131">
        <v>1379</v>
      </c>
      <c r="C27" s="132">
        <v>47052</v>
      </c>
      <c r="D27" s="127">
        <v>1</v>
      </c>
    </row>
    <row r="28" spans="1:4" x14ac:dyDescent="0.25">
      <c r="A28" t="s">
        <v>4116</v>
      </c>
      <c r="B28" s="131">
        <v>68</v>
      </c>
      <c r="C28" s="132">
        <v>47165</v>
      </c>
      <c r="D28" s="127">
        <v>1</v>
      </c>
    </row>
    <row r="29" spans="1:4" x14ac:dyDescent="0.25">
      <c r="A29" t="s">
        <v>4117</v>
      </c>
      <c r="B29" s="131">
        <v>118</v>
      </c>
      <c r="C29" s="132">
        <v>49219</v>
      </c>
      <c r="D29" s="127">
        <v>1</v>
      </c>
    </row>
    <row r="30" spans="1:4" x14ac:dyDescent="0.25">
      <c r="A30" t="s">
        <v>3924</v>
      </c>
      <c r="B30" s="131">
        <v>921</v>
      </c>
      <c r="C30" s="132">
        <v>47175</v>
      </c>
      <c r="D30" s="127">
        <v>1</v>
      </c>
    </row>
    <row r="31" spans="1:4" x14ac:dyDescent="0.25">
      <c r="A31" t="s">
        <v>4118</v>
      </c>
      <c r="B31" s="131">
        <v>425</v>
      </c>
      <c r="C31" s="132">
        <v>24014</v>
      </c>
      <c r="D31" s="127">
        <v>1</v>
      </c>
    </row>
    <row r="32" spans="1:4" x14ac:dyDescent="0.25">
      <c r="A32" t="s">
        <v>3925</v>
      </c>
      <c r="B32" s="131">
        <v>87</v>
      </c>
      <c r="C32" s="132">
        <v>24202</v>
      </c>
      <c r="D32" s="127">
        <v>1</v>
      </c>
    </row>
    <row r="33" spans="1:4" x14ac:dyDescent="0.25">
      <c r="A33" s="130" t="s">
        <v>4119</v>
      </c>
      <c r="B33" s="135">
        <v>5166</v>
      </c>
      <c r="C33" s="132">
        <v>5016</v>
      </c>
      <c r="D33" s="127">
        <v>1</v>
      </c>
    </row>
    <row r="34" spans="1:4" x14ac:dyDescent="0.25">
      <c r="A34" t="s">
        <v>4120</v>
      </c>
      <c r="B34" s="131">
        <v>214</v>
      </c>
      <c r="C34" s="132">
        <v>24189</v>
      </c>
      <c r="D34" s="127">
        <v>1</v>
      </c>
    </row>
    <row r="35" spans="1:4" x14ac:dyDescent="0.25">
      <c r="A35" t="s">
        <v>4121</v>
      </c>
      <c r="B35" s="131">
        <v>1071</v>
      </c>
      <c r="C35" s="132">
        <v>37085</v>
      </c>
      <c r="D35" s="127">
        <v>1</v>
      </c>
    </row>
    <row r="36" spans="1:4" x14ac:dyDescent="0.25">
      <c r="A36" t="s">
        <v>4122</v>
      </c>
      <c r="B36" s="131">
        <v>106</v>
      </c>
      <c r="C36" s="132">
        <v>37354</v>
      </c>
      <c r="D36" s="127">
        <v>1</v>
      </c>
    </row>
    <row r="37" spans="1:4" x14ac:dyDescent="0.25">
      <c r="A37" t="s">
        <v>3343</v>
      </c>
      <c r="B37" s="131">
        <v>210</v>
      </c>
      <c r="C37" s="132">
        <v>34004</v>
      </c>
      <c r="D37" s="127">
        <v>1</v>
      </c>
    </row>
    <row r="38" spans="1:4" x14ac:dyDescent="0.25">
      <c r="A38" t="s">
        <v>3093</v>
      </c>
      <c r="B38" s="131">
        <v>177</v>
      </c>
      <c r="C38" s="132">
        <v>9056</v>
      </c>
      <c r="D38" s="127">
        <v>1</v>
      </c>
    </row>
    <row r="39" spans="1:4" x14ac:dyDescent="0.25">
      <c r="A39" t="s">
        <v>5092</v>
      </c>
      <c r="B39" s="131">
        <v>1065</v>
      </c>
      <c r="C39" s="132">
        <v>34225</v>
      </c>
      <c r="D39" s="127">
        <v>1</v>
      </c>
    </row>
    <row r="40" spans="1:4" x14ac:dyDescent="0.25">
      <c r="A40" t="s">
        <v>4870</v>
      </c>
      <c r="B40" s="131">
        <v>630</v>
      </c>
      <c r="C40" s="132">
        <v>34023</v>
      </c>
      <c r="D40" s="127">
        <v>1</v>
      </c>
    </row>
    <row r="41" spans="1:4" x14ac:dyDescent="0.25">
      <c r="A41" t="s">
        <v>3344</v>
      </c>
      <c r="B41" s="131">
        <v>32</v>
      </c>
      <c r="C41" s="132">
        <v>37362</v>
      </c>
      <c r="D41" s="127">
        <v>1</v>
      </c>
    </row>
    <row r="42" spans="1:4" x14ac:dyDescent="0.25">
      <c r="A42" t="s">
        <v>4686</v>
      </c>
      <c r="B42" s="131">
        <v>179</v>
      </c>
      <c r="C42" s="132">
        <v>5014</v>
      </c>
      <c r="D42" s="127">
        <v>1</v>
      </c>
    </row>
    <row r="43" spans="1:4" x14ac:dyDescent="0.25">
      <c r="A43" t="s">
        <v>4123</v>
      </c>
      <c r="B43" s="131">
        <v>152</v>
      </c>
      <c r="C43" s="132">
        <v>47075</v>
      </c>
      <c r="D43" s="127">
        <v>1</v>
      </c>
    </row>
    <row r="44" spans="1:4" x14ac:dyDescent="0.25">
      <c r="A44" t="s">
        <v>4478</v>
      </c>
      <c r="B44" s="131">
        <v>23</v>
      </c>
      <c r="C44" s="132">
        <v>47231</v>
      </c>
      <c r="D44" s="127">
        <v>1</v>
      </c>
    </row>
    <row r="45" spans="1:4" x14ac:dyDescent="0.25">
      <c r="A45" t="s">
        <v>4687</v>
      </c>
      <c r="B45" s="131">
        <v>105</v>
      </c>
      <c r="C45" s="132">
        <v>37246</v>
      </c>
      <c r="D45" s="127">
        <v>1</v>
      </c>
    </row>
    <row r="46" spans="1:4" x14ac:dyDescent="0.25">
      <c r="A46" t="s">
        <v>4688</v>
      </c>
      <c r="B46" s="131">
        <v>52</v>
      </c>
      <c r="C46" s="132">
        <v>34080</v>
      </c>
      <c r="D46" s="127">
        <v>1</v>
      </c>
    </row>
    <row r="47" spans="1:4" x14ac:dyDescent="0.25">
      <c r="A47" t="s">
        <v>5093</v>
      </c>
      <c r="B47" s="131">
        <v>115</v>
      </c>
      <c r="C47" s="132">
        <v>9209</v>
      </c>
      <c r="D47" s="127">
        <v>1</v>
      </c>
    </row>
    <row r="48" spans="1:4" x14ac:dyDescent="0.25">
      <c r="A48" t="s">
        <v>4871</v>
      </c>
      <c r="B48" s="131">
        <v>213</v>
      </c>
      <c r="C48" s="132">
        <v>47007</v>
      </c>
      <c r="D48" s="127">
        <v>1</v>
      </c>
    </row>
    <row r="49" spans="1:4" x14ac:dyDescent="0.25">
      <c r="A49" t="s">
        <v>4126</v>
      </c>
      <c r="B49" s="131">
        <v>246</v>
      </c>
      <c r="C49" s="132">
        <v>37156</v>
      </c>
      <c r="D49" s="127">
        <v>1</v>
      </c>
    </row>
    <row r="50" spans="1:4" x14ac:dyDescent="0.25">
      <c r="A50" t="s">
        <v>4484</v>
      </c>
      <c r="B50" s="131">
        <v>279</v>
      </c>
      <c r="C50" s="132">
        <v>40155</v>
      </c>
      <c r="D50" s="127">
        <v>1</v>
      </c>
    </row>
    <row r="51" spans="1:4" x14ac:dyDescent="0.25">
      <c r="A51" t="s">
        <v>4124</v>
      </c>
      <c r="B51" s="131">
        <v>106</v>
      </c>
      <c r="C51" s="132">
        <v>42020</v>
      </c>
      <c r="D51" s="127">
        <v>1</v>
      </c>
    </row>
    <row r="52" spans="1:4" x14ac:dyDescent="0.25">
      <c r="A52" t="s">
        <v>4125</v>
      </c>
      <c r="B52" s="131">
        <v>1209</v>
      </c>
      <c r="C52" s="132">
        <v>47050</v>
      </c>
      <c r="D52" s="127">
        <v>1</v>
      </c>
    </row>
    <row r="53" spans="1:4" x14ac:dyDescent="0.25">
      <c r="A53" t="s">
        <v>4689</v>
      </c>
      <c r="B53" s="131">
        <v>88</v>
      </c>
      <c r="C53" s="132">
        <v>40181</v>
      </c>
      <c r="D53" s="127">
        <v>1</v>
      </c>
    </row>
    <row r="54" spans="1:4" x14ac:dyDescent="0.25">
      <c r="A54" t="s">
        <v>4479</v>
      </c>
      <c r="B54" s="131">
        <v>20</v>
      </c>
      <c r="C54" s="132">
        <v>24188</v>
      </c>
      <c r="D54" s="127">
        <v>1</v>
      </c>
    </row>
    <row r="55" spans="1:4" x14ac:dyDescent="0.25">
      <c r="A55" t="s">
        <v>4127</v>
      </c>
      <c r="B55" s="131">
        <v>666</v>
      </c>
      <c r="C55" s="132">
        <v>47161</v>
      </c>
      <c r="D55" s="127">
        <v>1</v>
      </c>
    </row>
    <row r="56" spans="1:4" x14ac:dyDescent="0.25">
      <c r="A56" t="s">
        <v>4480</v>
      </c>
      <c r="B56" s="131">
        <v>73</v>
      </c>
      <c r="C56" s="132">
        <v>37008</v>
      </c>
      <c r="D56" s="127">
        <v>1</v>
      </c>
    </row>
    <row r="57" spans="1:4" x14ac:dyDescent="0.25">
      <c r="A57" t="s">
        <v>4481</v>
      </c>
      <c r="B57" s="131">
        <v>64</v>
      </c>
      <c r="C57" s="132">
        <v>5168</v>
      </c>
      <c r="D57" s="127">
        <v>1</v>
      </c>
    </row>
    <row r="58" spans="1:4" x14ac:dyDescent="0.25">
      <c r="A58" t="s">
        <v>4690</v>
      </c>
      <c r="B58" s="131">
        <v>35</v>
      </c>
      <c r="C58" s="132">
        <v>24163</v>
      </c>
      <c r="D58" s="127">
        <v>1</v>
      </c>
    </row>
    <row r="59" spans="1:4" x14ac:dyDescent="0.25">
      <c r="A59" t="s">
        <v>4691</v>
      </c>
      <c r="B59" s="131">
        <v>15</v>
      </c>
      <c r="C59" s="132">
        <v>47114</v>
      </c>
      <c r="D59" s="127">
        <v>1</v>
      </c>
    </row>
    <row r="60" spans="1:4" x14ac:dyDescent="0.25">
      <c r="A60" t="s">
        <v>4692</v>
      </c>
      <c r="B60" s="131">
        <v>29</v>
      </c>
      <c r="C60" s="132">
        <v>42043</v>
      </c>
      <c r="D60" s="127">
        <v>1</v>
      </c>
    </row>
    <row r="61" spans="1:4" x14ac:dyDescent="0.25">
      <c r="A61" s="130" t="s">
        <v>4872</v>
      </c>
      <c r="B61" s="135">
        <v>5634</v>
      </c>
      <c r="C61" s="132">
        <v>5047</v>
      </c>
      <c r="D61" s="127">
        <v>1</v>
      </c>
    </row>
    <row r="62" spans="1:4" x14ac:dyDescent="0.25">
      <c r="A62" t="s">
        <v>4128</v>
      </c>
      <c r="B62" s="131">
        <v>250</v>
      </c>
      <c r="C62" s="132">
        <v>24030</v>
      </c>
      <c r="D62" s="127">
        <v>1</v>
      </c>
    </row>
    <row r="63" spans="1:4" x14ac:dyDescent="0.25">
      <c r="A63" t="s">
        <v>4482</v>
      </c>
      <c r="B63" s="131">
        <v>40</v>
      </c>
      <c r="C63" s="132">
        <v>5240</v>
      </c>
      <c r="D63" s="127">
        <v>1</v>
      </c>
    </row>
    <row r="64" spans="1:4" x14ac:dyDescent="0.25">
      <c r="A64" t="s">
        <v>4129</v>
      </c>
      <c r="B64" s="131">
        <v>109</v>
      </c>
      <c r="C64" s="132">
        <v>47086</v>
      </c>
      <c r="D64" s="127">
        <v>1</v>
      </c>
    </row>
    <row r="65" spans="1:4" x14ac:dyDescent="0.25">
      <c r="A65" t="s">
        <v>3094</v>
      </c>
      <c r="B65" s="131">
        <v>117</v>
      </c>
      <c r="C65" s="132">
        <v>47155</v>
      </c>
      <c r="D65" s="127">
        <v>1</v>
      </c>
    </row>
    <row r="66" spans="1:4" x14ac:dyDescent="0.25">
      <c r="A66" t="s">
        <v>4483</v>
      </c>
      <c r="B66" s="131">
        <v>113</v>
      </c>
      <c r="C66" s="132">
        <v>24070</v>
      </c>
      <c r="D66" s="127">
        <v>1</v>
      </c>
    </row>
    <row r="67" spans="1:4" x14ac:dyDescent="0.25">
      <c r="A67" t="s">
        <v>4130</v>
      </c>
      <c r="B67" s="131">
        <v>139</v>
      </c>
      <c r="C67" s="132">
        <v>37067</v>
      </c>
      <c r="D67" s="127">
        <v>1</v>
      </c>
    </row>
    <row r="68" spans="1:4" x14ac:dyDescent="0.25">
      <c r="A68" t="s">
        <v>4131</v>
      </c>
      <c r="B68" s="131">
        <v>495</v>
      </c>
      <c r="C68" s="132">
        <v>5241</v>
      </c>
      <c r="D68" s="127">
        <v>1</v>
      </c>
    </row>
    <row r="69" spans="1:4" x14ac:dyDescent="0.25">
      <c r="A69" t="s">
        <v>3095</v>
      </c>
      <c r="B69" s="131">
        <v>228</v>
      </c>
      <c r="C69" s="132">
        <v>47023</v>
      </c>
      <c r="D69" s="127">
        <v>1</v>
      </c>
    </row>
    <row r="70" spans="1:4" x14ac:dyDescent="0.25">
      <c r="A70" t="s">
        <v>4132</v>
      </c>
      <c r="B70" s="131">
        <v>74</v>
      </c>
      <c r="C70" s="132">
        <v>24034</v>
      </c>
      <c r="D70" s="127">
        <v>1</v>
      </c>
    </row>
    <row r="71" spans="1:4" x14ac:dyDescent="0.25">
      <c r="A71" t="s">
        <v>4133</v>
      </c>
      <c r="B71" s="131">
        <v>257</v>
      </c>
      <c r="C71" s="132">
        <v>40112</v>
      </c>
      <c r="D71" s="127">
        <v>1</v>
      </c>
    </row>
    <row r="72" spans="1:4" x14ac:dyDescent="0.25">
      <c r="A72" t="s">
        <v>4485</v>
      </c>
      <c r="B72" s="131">
        <v>56</v>
      </c>
      <c r="C72" s="132">
        <v>9903</v>
      </c>
      <c r="D72" s="127">
        <v>1</v>
      </c>
    </row>
    <row r="73" spans="1:4" x14ac:dyDescent="0.25">
      <c r="A73" t="s">
        <v>4134</v>
      </c>
      <c r="B73" s="131">
        <v>2210</v>
      </c>
      <c r="C73" s="132">
        <v>47133</v>
      </c>
      <c r="D73" s="127">
        <v>1</v>
      </c>
    </row>
    <row r="74" spans="1:4" x14ac:dyDescent="0.25">
      <c r="A74" t="s">
        <v>4135</v>
      </c>
      <c r="B74" s="131">
        <v>100</v>
      </c>
      <c r="C74" s="132">
        <v>9410</v>
      </c>
      <c r="D74" s="127">
        <v>1</v>
      </c>
    </row>
    <row r="75" spans="1:4" x14ac:dyDescent="0.25">
      <c r="A75" t="s">
        <v>4486</v>
      </c>
      <c r="B75" s="131">
        <v>53</v>
      </c>
      <c r="C75" s="132">
        <v>47027</v>
      </c>
      <c r="D75" s="127">
        <v>1</v>
      </c>
    </row>
    <row r="76" spans="1:4" x14ac:dyDescent="0.25">
      <c r="A76" t="s">
        <v>4136</v>
      </c>
      <c r="B76" s="131">
        <v>273</v>
      </c>
      <c r="C76" s="132">
        <v>24134</v>
      </c>
      <c r="D76" s="127">
        <v>1</v>
      </c>
    </row>
    <row r="77" spans="1:4" x14ac:dyDescent="0.25">
      <c r="A77" t="s">
        <v>4693</v>
      </c>
      <c r="B77" s="131">
        <v>32</v>
      </c>
      <c r="C77" s="132">
        <v>42134</v>
      </c>
      <c r="D77" s="127">
        <v>1</v>
      </c>
    </row>
    <row r="78" spans="1:4" x14ac:dyDescent="0.25">
      <c r="A78" t="s">
        <v>4137</v>
      </c>
      <c r="B78" s="131">
        <v>190</v>
      </c>
      <c r="C78" s="132">
        <v>47104</v>
      </c>
      <c r="D78" s="127">
        <v>1</v>
      </c>
    </row>
    <row r="79" spans="1:4" x14ac:dyDescent="0.25">
      <c r="A79" t="s">
        <v>4487</v>
      </c>
      <c r="B79" s="131">
        <v>23</v>
      </c>
      <c r="C79" s="132">
        <v>40040</v>
      </c>
      <c r="D79" s="127">
        <v>1</v>
      </c>
    </row>
    <row r="80" spans="1:4" x14ac:dyDescent="0.25">
      <c r="A80" t="s">
        <v>3096</v>
      </c>
      <c r="B80" s="131">
        <v>153</v>
      </c>
      <c r="C80" s="132">
        <v>24038</v>
      </c>
      <c r="D80" s="127">
        <v>1</v>
      </c>
    </row>
    <row r="81" spans="1:4" x14ac:dyDescent="0.25">
      <c r="A81" t="s">
        <v>4694</v>
      </c>
      <c r="B81" s="131">
        <v>60</v>
      </c>
      <c r="C81" s="132">
        <v>47112</v>
      </c>
      <c r="D81" s="127">
        <v>1</v>
      </c>
    </row>
    <row r="82" spans="1:4" x14ac:dyDescent="0.25">
      <c r="A82" t="s">
        <v>4488</v>
      </c>
      <c r="B82" s="131">
        <v>57</v>
      </c>
      <c r="C82" s="132">
        <v>47090</v>
      </c>
      <c r="D82" s="127">
        <v>1</v>
      </c>
    </row>
    <row r="83" spans="1:4" x14ac:dyDescent="0.25">
      <c r="A83" t="s">
        <v>4695</v>
      </c>
      <c r="B83" s="131">
        <v>30</v>
      </c>
      <c r="C83" s="132">
        <v>5057</v>
      </c>
      <c r="D83" s="127">
        <v>1</v>
      </c>
    </row>
    <row r="84" spans="1:4" x14ac:dyDescent="0.25">
      <c r="A84" t="s">
        <v>5094</v>
      </c>
      <c r="B84" s="131">
        <v>125</v>
      </c>
      <c r="C84" s="132">
        <v>24114</v>
      </c>
      <c r="D84" s="127">
        <v>1</v>
      </c>
    </row>
    <row r="85" spans="1:4" x14ac:dyDescent="0.25">
      <c r="A85" t="s">
        <v>3345</v>
      </c>
      <c r="B85" s="131">
        <v>70</v>
      </c>
      <c r="C85" s="132">
        <v>24157</v>
      </c>
      <c r="D85" s="127">
        <v>1</v>
      </c>
    </row>
    <row r="86" spans="1:4" x14ac:dyDescent="0.25">
      <c r="A86" t="s">
        <v>3708</v>
      </c>
      <c r="B86" s="131">
        <v>2179</v>
      </c>
      <c r="C86" s="132">
        <v>24056</v>
      </c>
      <c r="D86" s="127">
        <v>1</v>
      </c>
    </row>
    <row r="87" spans="1:4" x14ac:dyDescent="0.25">
      <c r="A87" t="s">
        <v>3346</v>
      </c>
      <c r="B87" s="131">
        <v>104</v>
      </c>
      <c r="C87" s="132">
        <v>40906</v>
      </c>
      <c r="D87" s="127">
        <v>1</v>
      </c>
    </row>
    <row r="88" spans="1:4" x14ac:dyDescent="0.25">
      <c r="A88" t="s">
        <v>3711</v>
      </c>
      <c r="B88" s="131">
        <v>278</v>
      </c>
      <c r="C88" s="132">
        <v>37322</v>
      </c>
      <c r="D88" s="127">
        <v>1</v>
      </c>
    </row>
    <row r="89" spans="1:4" x14ac:dyDescent="0.25">
      <c r="A89" t="s">
        <v>5095</v>
      </c>
      <c r="B89" s="131">
        <v>141</v>
      </c>
      <c r="C89" s="132">
        <v>42004</v>
      </c>
      <c r="D89" s="127">
        <v>1</v>
      </c>
    </row>
    <row r="90" spans="1:4" x14ac:dyDescent="0.25">
      <c r="A90" t="s">
        <v>3712</v>
      </c>
      <c r="B90" s="131">
        <v>629</v>
      </c>
      <c r="C90" s="132">
        <v>24169</v>
      </c>
      <c r="D90" s="127">
        <v>1</v>
      </c>
    </row>
    <row r="91" spans="1:4" x14ac:dyDescent="0.25">
      <c r="A91" t="s">
        <v>4696</v>
      </c>
      <c r="B91" s="131">
        <v>20</v>
      </c>
      <c r="C91" s="132">
        <v>24223</v>
      </c>
      <c r="D91" s="127">
        <v>1</v>
      </c>
    </row>
    <row r="92" spans="1:4" x14ac:dyDescent="0.25">
      <c r="A92" t="s">
        <v>4697</v>
      </c>
      <c r="B92" s="131">
        <v>191</v>
      </c>
      <c r="C92" s="132">
        <v>49127</v>
      </c>
      <c r="D92" s="127">
        <v>1</v>
      </c>
    </row>
    <row r="93" spans="1:4" x14ac:dyDescent="0.25">
      <c r="A93" t="s">
        <v>4698</v>
      </c>
      <c r="B93" s="131">
        <v>130</v>
      </c>
      <c r="C93" s="132">
        <v>34157</v>
      </c>
      <c r="D93" s="127">
        <v>1</v>
      </c>
    </row>
    <row r="94" spans="1:4" x14ac:dyDescent="0.25">
      <c r="A94" t="s">
        <v>3713</v>
      </c>
      <c r="B94" s="131">
        <v>581</v>
      </c>
      <c r="C94" s="132">
        <v>42162</v>
      </c>
      <c r="D94" s="127">
        <v>1</v>
      </c>
    </row>
    <row r="95" spans="1:4" x14ac:dyDescent="0.25">
      <c r="A95" t="s">
        <v>5096</v>
      </c>
      <c r="B95" s="131">
        <v>401</v>
      </c>
      <c r="C95" s="132">
        <v>24209</v>
      </c>
      <c r="D95" s="127">
        <v>1</v>
      </c>
    </row>
    <row r="96" spans="1:4" x14ac:dyDescent="0.25">
      <c r="A96" t="s">
        <v>4699</v>
      </c>
      <c r="B96" s="131">
        <v>602</v>
      </c>
      <c r="C96" s="132">
        <v>42095</v>
      </c>
      <c r="D96" s="127">
        <v>1</v>
      </c>
    </row>
    <row r="97" spans="1:4" x14ac:dyDescent="0.25">
      <c r="A97" s="130" t="s">
        <v>4700</v>
      </c>
      <c r="B97" s="135">
        <v>5477</v>
      </c>
      <c r="C97" s="132">
        <v>47217</v>
      </c>
      <c r="D97" s="137">
        <v>1</v>
      </c>
    </row>
    <row r="98" spans="1:4" x14ac:dyDescent="0.25">
      <c r="A98" t="s">
        <v>4701</v>
      </c>
      <c r="B98" s="131">
        <v>62</v>
      </c>
      <c r="C98" s="132">
        <v>40138</v>
      </c>
      <c r="D98" s="127">
        <v>1</v>
      </c>
    </row>
    <row r="99" spans="1:4" x14ac:dyDescent="0.25">
      <c r="A99" t="s">
        <v>5097</v>
      </c>
      <c r="B99" s="131">
        <v>437</v>
      </c>
      <c r="C99" s="132">
        <v>37092</v>
      </c>
      <c r="D99" s="127">
        <v>1</v>
      </c>
    </row>
    <row r="100" spans="1:4" x14ac:dyDescent="0.25">
      <c r="A100" t="s">
        <v>4702</v>
      </c>
      <c r="B100" s="131">
        <v>232</v>
      </c>
      <c r="C100" s="132">
        <v>34069</v>
      </c>
      <c r="D100" s="127">
        <v>1</v>
      </c>
    </row>
    <row r="101" spans="1:4" x14ac:dyDescent="0.25">
      <c r="A101" t="s">
        <v>4873</v>
      </c>
      <c r="B101" s="131">
        <v>22</v>
      </c>
      <c r="C101" s="132">
        <v>24065</v>
      </c>
      <c r="D101" s="127">
        <v>1</v>
      </c>
    </row>
    <row r="102" spans="1:4" x14ac:dyDescent="0.25">
      <c r="A102" t="s">
        <v>4138</v>
      </c>
      <c r="B102" s="131">
        <v>287</v>
      </c>
      <c r="C102" s="132">
        <v>5002</v>
      </c>
      <c r="D102" s="127">
        <v>1</v>
      </c>
    </row>
    <row r="103" spans="1:4" x14ac:dyDescent="0.25">
      <c r="A103" t="s">
        <v>4139</v>
      </c>
      <c r="B103" s="131">
        <v>142</v>
      </c>
      <c r="C103" s="132">
        <v>9194</v>
      </c>
      <c r="D103" s="127">
        <v>1</v>
      </c>
    </row>
    <row r="104" spans="1:4" x14ac:dyDescent="0.25">
      <c r="A104" t="s">
        <v>4703</v>
      </c>
      <c r="B104" s="131">
        <v>56</v>
      </c>
      <c r="C104" s="132">
        <v>40043</v>
      </c>
      <c r="D104" s="127">
        <v>1</v>
      </c>
    </row>
    <row r="105" spans="1:4" x14ac:dyDescent="0.25">
      <c r="A105" t="s">
        <v>3347</v>
      </c>
      <c r="B105" s="131">
        <v>46</v>
      </c>
      <c r="C105" s="132">
        <v>24139</v>
      </c>
      <c r="D105" s="127">
        <v>1</v>
      </c>
    </row>
    <row r="106" spans="1:4" x14ac:dyDescent="0.25">
      <c r="A106" t="s">
        <v>3348</v>
      </c>
      <c r="B106" s="131">
        <v>184</v>
      </c>
      <c r="C106" s="132">
        <v>37376</v>
      </c>
      <c r="D106" s="127">
        <v>1</v>
      </c>
    </row>
    <row r="107" spans="1:4" x14ac:dyDescent="0.25">
      <c r="A107" t="s">
        <v>3097</v>
      </c>
      <c r="B107" s="131">
        <v>127</v>
      </c>
      <c r="C107" s="132">
        <v>24015</v>
      </c>
      <c r="D107" s="127">
        <v>1</v>
      </c>
    </row>
    <row r="108" spans="1:4" x14ac:dyDescent="0.25">
      <c r="A108" t="s">
        <v>3926</v>
      </c>
      <c r="B108" s="131">
        <v>36</v>
      </c>
      <c r="C108" s="132">
        <v>47122</v>
      </c>
      <c r="D108" s="127">
        <v>1</v>
      </c>
    </row>
    <row r="109" spans="1:4" x14ac:dyDescent="0.25">
      <c r="A109" t="s">
        <v>3349</v>
      </c>
      <c r="B109" s="131">
        <v>113</v>
      </c>
      <c r="C109" s="132">
        <v>34079</v>
      </c>
      <c r="D109" s="127">
        <v>1</v>
      </c>
    </row>
    <row r="110" spans="1:4" x14ac:dyDescent="0.25">
      <c r="A110" t="s">
        <v>3927</v>
      </c>
      <c r="B110" s="131">
        <v>606</v>
      </c>
      <c r="C110" s="132">
        <v>5021</v>
      </c>
      <c r="D110" s="127">
        <v>1</v>
      </c>
    </row>
    <row r="111" spans="1:4" x14ac:dyDescent="0.25">
      <c r="A111" t="s">
        <v>3928</v>
      </c>
      <c r="B111" s="131">
        <v>418</v>
      </c>
      <c r="C111" s="132">
        <v>34056</v>
      </c>
      <c r="D111" s="127">
        <v>1</v>
      </c>
    </row>
    <row r="112" spans="1:4" x14ac:dyDescent="0.25">
      <c r="A112" t="s">
        <v>4874</v>
      </c>
      <c r="B112" s="131">
        <v>102</v>
      </c>
      <c r="C112" s="132">
        <v>24039</v>
      </c>
      <c r="D112" s="127">
        <v>1</v>
      </c>
    </row>
    <row r="113" spans="1:4" x14ac:dyDescent="0.25">
      <c r="A113" t="s">
        <v>4489</v>
      </c>
      <c r="B113" s="131">
        <v>125</v>
      </c>
      <c r="C113" s="132">
        <v>37023</v>
      </c>
      <c r="D113" s="127">
        <v>1</v>
      </c>
    </row>
    <row r="114" spans="1:4" x14ac:dyDescent="0.25">
      <c r="A114" t="s">
        <v>4140</v>
      </c>
      <c r="B114" s="131">
        <v>189</v>
      </c>
      <c r="C114" s="132">
        <v>9907</v>
      </c>
      <c r="D114" s="127">
        <v>1</v>
      </c>
    </row>
    <row r="115" spans="1:4" x14ac:dyDescent="0.25">
      <c r="A115" t="s">
        <v>5098</v>
      </c>
      <c r="B115" s="131">
        <v>452</v>
      </c>
      <c r="C115" s="132">
        <v>24175</v>
      </c>
      <c r="D115" s="127">
        <v>1</v>
      </c>
    </row>
    <row r="116" spans="1:4" x14ac:dyDescent="0.25">
      <c r="A116" t="s">
        <v>3350</v>
      </c>
      <c r="B116" s="131">
        <v>155</v>
      </c>
      <c r="C116" s="132">
        <v>37117</v>
      </c>
      <c r="D116" s="127">
        <v>1</v>
      </c>
    </row>
    <row r="117" spans="1:4" x14ac:dyDescent="0.25">
      <c r="A117" t="s">
        <v>3714</v>
      </c>
      <c r="B117" s="131">
        <v>358</v>
      </c>
      <c r="C117" s="132">
        <v>9321</v>
      </c>
      <c r="D117" s="127">
        <v>1</v>
      </c>
    </row>
    <row r="118" spans="1:4" x14ac:dyDescent="0.25">
      <c r="A118" t="s">
        <v>3929</v>
      </c>
      <c r="B118" s="131">
        <v>365</v>
      </c>
      <c r="C118" s="132">
        <v>5102</v>
      </c>
      <c r="D118" s="127">
        <v>1</v>
      </c>
    </row>
    <row r="119" spans="1:4" x14ac:dyDescent="0.25">
      <c r="A119" t="s">
        <v>4490</v>
      </c>
      <c r="B119" s="131">
        <v>72</v>
      </c>
      <c r="C119" s="132">
        <v>40170</v>
      </c>
      <c r="D119" s="127">
        <v>1</v>
      </c>
    </row>
    <row r="120" spans="1:4" x14ac:dyDescent="0.25">
      <c r="A120" t="s">
        <v>4141</v>
      </c>
      <c r="B120" s="131">
        <v>89</v>
      </c>
      <c r="C120" s="132">
        <v>24170</v>
      </c>
      <c r="D120" s="127">
        <v>1</v>
      </c>
    </row>
    <row r="121" spans="1:4" x14ac:dyDescent="0.25">
      <c r="A121" t="s">
        <v>4142</v>
      </c>
      <c r="B121" s="131">
        <v>343</v>
      </c>
      <c r="C121" s="132">
        <v>24162</v>
      </c>
      <c r="D121" s="127">
        <v>1</v>
      </c>
    </row>
    <row r="122" spans="1:4" x14ac:dyDescent="0.25">
      <c r="A122" t="s">
        <v>4491</v>
      </c>
      <c r="B122" s="131">
        <v>28</v>
      </c>
      <c r="C122" s="132">
        <v>5187</v>
      </c>
      <c r="D122" s="127">
        <v>1</v>
      </c>
    </row>
    <row r="123" spans="1:4" x14ac:dyDescent="0.25">
      <c r="A123" t="s">
        <v>4704</v>
      </c>
      <c r="B123" s="131">
        <v>84</v>
      </c>
      <c r="C123" s="132">
        <v>47193</v>
      </c>
      <c r="D123" s="127">
        <v>1</v>
      </c>
    </row>
    <row r="124" spans="1:4" x14ac:dyDescent="0.25">
      <c r="A124" s="129" t="s">
        <v>3351</v>
      </c>
      <c r="B124" s="134">
        <v>33187</v>
      </c>
      <c r="C124" s="132">
        <v>42164</v>
      </c>
      <c r="D124">
        <v>0</v>
      </c>
    </row>
    <row r="125" spans="1:4" x14ac:dyDescent="0.25">
      <c r="A125" t="s">
        <v>3352</v>
      </c>
      <c r="B125" s="131">
        <v>162</v>
      </c>
      <c r="C125" s="132">
        <v>24196</v>
      </c>
      <c r="D125" s="127">
        <v>1</v>
      </c>
    </row>
    <row r="126" spans="1:4" x14ac:dyDescent="0.25">
      <c r="A126" t="s">
        <v>4143</v>
      </c>
      <c r="B126" s="131">
        <v>651</v>
      </c>
      <c r="C126" s="132">
        <v>24061</v>
      </c>
      <c r="D126" s="127">
        <v>1</v>
      </c>
    </row>
    <row r="127" spans="1:4" x14ac:dyDescent="0.25">
      <c r="A127" t="s">
        <v>3353</v>
      </c>
      <c r="B127" s="131">
        <v>306</v>
      </c>
      <c r="C127" s="132">
        <v>34047</v>
      </c>
      <c r="D127" s="127">
        <v>1</v>
      </c>
    </row>
    <row r="128" spans="1:4" x14ac:dyDescent="0.25">
      <c r="A128" t="s">
        <v>3354</v>
      </c>
      <c r="B128" s="131">
        <v>54</v>
      </c>
      <c r="C128" s="132">
        <v>5163</v>
      </c>
      <c r="D128" s="127">
        <v>1</v>
      </c>
    </row>
    <row r="129" spans="1:4" x14ac:dyDescent="0.25">
      <c r="A129" t="s">
        <v>3355</v>
      </c>
      <c r="B129" s="131">
        <v>77</v>
      </c>
      <c r="C129" s="132">
        <v>9330</v>
      </c>
      <c r="D129" s="127">
        <v>1</v>
      </c>
    </row>
    <row r="130" spans="1:4" x14ac:dyDescent="0.25">
      <c r="A130" t="s">
        <v>4144</v>
      </c>
      <c r="B130" s="131">
        <v>95</v>
      </c>
      <c r="C130" s="132">
        <v>47101</v>
      </c>
      <c r="D130" s="127">
        <v>1</v>
      </c>
    </row>
    <row r="131" spans="1:4" x14ac:dyDescent="0.25">
      <c r="A131" t="s">
        <v>5099</v>
      </c>
      <c r="B131" s="131">
        <v>428</v>
      </c>
      <c r="C131" s="132">
        <v>47066</v>
      </c>
      <c r="D131" s="127">
        <v>1</v>
      </c>
    </row>
    <row r="132" spans="1:4" x14ac:dyDescent="0.25">
      <c r="A132" t="s">
        <v>4145</v>
      </c>
      <c r="B132" s="131">
        <v>88</v>
      </c>
      <c r="C132" s="132">
        <v>34083</v>
      </c>
      <c r="D132" s="127">
        <v>1</v>
      </c>
    </row>
    <row r="133" spans="1:4" x14ac:dyDescent="0.25">
      <c r="A133" t="s">
        <v>3930</v>
      </c>
      <c r="B133" s="131">
        <v>40</v>
      </c>
      <c r="C133" s="132">
        <v>5022</v>
      </c>
      <c r="D133" s="127">
        <v>1</v>
      </c>
    </row>
    <row r="134" spans="1:4" x14ac:dyDescent="0.25">
      <c r="A134" t="s">
        <v>4492</v>
      </c>
      <c r="B134" s="131">
        <v>145</v>
      </c>
      <c r="C134" s="132">
        <v>34123</v>
      </c>
      <c r="D134" s="127">
        <v>1</v>
      </c>
    </row>
    <row r="135" spans="1:4" x14ac:dyDescent="0.25">
      <c r="A135" t="s">
        <v>3356</v>
      </c>
      <c r="B135" s="131">
        <v>1775</v>
      </c>
      <c r="C135" s="132">
        <v>24159</v>
      </c>
      <c r="D135" s="127">
        <v>1</v>
      </c>
    </row>
    <row r="136" spans="1:4" x14ac:dyDescent="0.25">
      <c r="A136" t="s">
        <v>4705</v>
      </c>
      <c r="B136" s="131">
        <v>1454</v>
      </c>
      <c r="C136" s="132">
        <v>9434</v>
      </c>
      <c r="D136" s="127">
        <v>1</v>
      </c>
    </row>
    <row r="137" spans="1:4" x14ac:dyDescent="0.25">
      <c r="A137" t="s">
        <v>5100</v>
      </c>
      <c r="B137" s="131">
        <v>217</v>
      </c>
      <c r="C137" s="132">
        <v>24105</v>
      </c>
      <c r="D137" s="127">
        <v>1</v>
      </c>
    </row>
    <row r="138" spans="1:4" x14ac:dyDescent="0.25">
      <c r="A138" t="s">
        <v>3715</v>
      </c>
      <c r="B138" s="131">
        <v>560</v>
      </c>
      <c r="C138" s="132">
        <v>24227</v>
      </c>
      <c r="D138" s="127">
        <v>1</v>
      </c>
    </row>
    <row r="139" spans="1:4" x14ac:dyDescent="0.25">
      <c r="A139" t="s">
        <v>3098</v>
      </c>
      <c r="B139" s="131">
        <v>948</v>
      </c>
      <c r="C139" s="132">
        <v>24021</v>
      </c>
      <c r="D139" s="127">
        <v>1</v>
      </c>
    </row>
    <row r="140" spans="1:4" x14ac:dyDescent="0.25">
      <c r="A140" s="130" t="s">
        <v>3099</v>
      </c>
      <c r="B140" s="135">
        <v>6344</v>
      </c>
      <c r="C140" s="132">
        <v>24206</v>
      </c>
      <c r="D140" s="137">
        <v>1</v>
      </c>
    </row>
    <row r="141" spans="1:4" x14ac:dyDescent="0.25">
      <c r="A141" t="s">
        <v>4706</v>
      </c>
      <c r="B141" s="131">
        <v>47</v>
      </c>
      <c r="C141" s="132">
        <v>49261</v>
      </c>
      <c r="D141" s="127">
        <v>1</v>
      </c>
    </row>
    <row r="142" spans="1:4" x14ac:dyDescent="0.25">
      <c r="A142" t="s">
        <v>3357</v>
      </c>
      <c r="B142" s="131">
        <v>174</v>
      </c>
      <c r="C142" s="132">
        <v>24148</v>
      </c>
      <c r="D142" s="127">
        <v>1</v>
      </c>
    </row>
    <row r="143" spans="1:4" x14ac:dyDescent="0.25">
      <c r="A143" t="s">
        <v>3100</v>
      </c>
      <c r="B143" s="131">
        <v>69</v>
      </c>
      <c r="C143" s="132">
        <v>5186</v>
      </c>
      <c r="D143" s="127">
        <v>1</v>
      </c>
    </row>
    <row r="144" spans="1:4" x14ac:dyDescent="0.25">
      <c r="A144" t="s">
        <v>4493</v>
      </c>
      <c r="B144" s="131">
        <v>19</v>
      </c>
      <c r="C144" s="132">
        <v>9048</v>
      </c>
      <c r="D144" s="127">
        <v>1</v>
      </c>
    </row>
    <row r="145" spans="1:4" x14ac:dyDescent="0.25">
      <c r="A145" s="130" t="s">
        <v>3101</v>
      </c>
      <c r="B145" s="135">
        <v>7960</v>
      </c>
      <c r="C145" s="132">
        <v>9023</v>
      </c>
      <c r="D145" s="137">
        <v>1</v>
      </c>
    </row>
    <row r="146" spans="1:4" x14ac:dyDescent="0.25">
      <c r="A146" t="s">
        <v>4707</v>
      </c>
      <c r="B146" s="131">
        <v>76</v>
      </c>
      <c r="C146" s="132">
        <v>24064</v>
      </c>
      <c r="D146" s="127">
        <v>1</v>
      </c>
    </row>
    <row r="147" spans="1:4" x14ac:dyDescent="0.25">
      <c r="A147" t="s">
        <v>3716</v>
      </c>
      <c r="B147" s="131">
        <v>774</v>
      </c>
      <c r="C147" s="132">
        <v>24094</v>
      </c>
      <c r="D147" s="127">
        <v>1</v>
      </c>
    </row>
    <row r="148" spans="1:4" x14ac:dyDescent="0.25">
      <c r="A148" t="s">
        <v>5101</v>
      </c>
      <c r="B148" s="131">
        <v>73</v>
      </c>
      <c r="C148" s="132">
        <v>34217</v>
      </c>
      <c r="D148" s="127">
        <v>1</v>
      </c>
    </row>
    <row r="149" spans="1:4" x14ac:dyDescent="0.25">
      <c r="A149" t="s">
        <v>5102</v>
      </c>
      <c r="B149" s="131">
        <v>230</v>
      </c>
      <c r="C149" s="132">
        <v>49125</v>
      </c>
      <c r="D149" s="127">
        <v>1</v>
      </c>
    </row>
    <row r="150" spans="1:4" x14ac:dyDescent="0.25">
      <c r="A150" t="s">
        <v>3358</v>
      </c>
      <c r="B150" s="131">
        <v>121</v>
      </c>
      <c r="C150" s="132">
        <v>40057</v>
      </c>
      <c r="D150" s="127">
        <v>1</v>
      </c>
    </row>
    <row r="151" spans="1:4" x14ac:dyDescent="0.25">
      <c r="A151" t="s">
        <v>3359</v>
      </c>
      <c r="B151" s="131">
        <v>407</v>
      </c>
      <c r="C151" s="132">
        <v>9124</v>
      </c>
      <c r="D151" s="127">
        <v>1</v>
      </c>
    </row>
    <row r="152" spans="1:4" x14ac:dyDescent="0.25">
      <c r="A152" t="s">
        <v>4146</v>
      </c>
      <c r="B152" s="131">
        <v>194</v>
      </c>
      <c r="C152" s="132">
        <v>42069</v>
      </c>
      <c r="D152" s="127">
        <v>1</v>
      </c>
    </row>
    <row r="153" spans="1:4" x14ac:dyDescent="0.25">
      <c r="A153" t="s">
        <v>4494</v>
      </c>
      <c r="B153" s="131">
        <v>234</v>
      </c>
      <c r="C153" s="132">
        <v>47182</v>
      </c>
      <c r="D153" s="127">
        <v>1</v>
      </c>
    </row>
    <row r="154" spans="1:4" x14ac:dyDescent="0.25">
      <c r="A154" t="s">
        <v>5103</v>
      </c>
      <c r="B154" s="131">
        <v>119</v>
      </c>
      <c r="C154" s="132">
        <v>24049</v>
      </c>
      <c r="D154" s="127">
        <v>1</v>
      </c>
    </row>
    <row r="155" spans="1:4" x14ac:dyDescent="0.25">
      <c r="A155" t="s">
        <v>5104</v>
      </c>
      <c r="B155" s="131">
        <v>212</v>
      </c>
      <c r="C155" s="132">
        <v>9289</v>
      </c>
      <c r="D155" s="127">
        <v>1</v>
      </c>
    </row>
    <row r="156" spans="1:4" x14ac:dyDescent="0.25">
      <c r="A156" t="s">
        <v>3360</v>
      </c>
      <c r="B156" s="131">
        <v>47</v>
      </c>
      <c r="C156" s="132">
        <v>49081</v>
      </c>
      <c r="D156" s="127">
        <v>1</v>
      </c>
    </row>
    <row r="157" spans="1:4" x14ac:dyDescent="0.25">
      <c r="A157" s="129" t="s">
        <v>4875</v>
      </c>
      <c r="B157" s="134">
        <v>20537</v>
      </c>
      <c r="C157" s="132">
        <v>24181</v>
      </c>
      <c r="D157">
        <v>0</v>
      </c>
    </row>
    <row r="158" spans="1:4" x14ac:dyDescent="0.25">
      <c r="A158" t="s">
        <v>5105</v>
      </c>
      <c r="B158" s="131">
        <v>245</v>
      </c>
      <c r="C158" s="132">
        <v>37173</v>
      </c>
      <c r="D158" s="127">
        <v>1</v>
      </c>
    </row>
    <row r="159" spans="1:4" x14ac:dyDescent="0.25">
      <c r="A159" s="130" t="s">
        <v>3717</v>
      </c>
      <c r="B159" s="135">
        <v>10741</v>
      </c>
      <c r="C159" s="132">
        <v>47214</v>
      </c>
      <c r="D159" s="137">
        <v>1</v>
      </c>
    </row>
    <row r="160" spans="1:4" x14ac:dyDescent="0.25">
      <c r="A160" t="s">
        <v>3931</v>
      </c>
      <c r="B160" s="131">
        <v>1006</v>
      </c>
      <c r="C160" s="132">
        <v>9211</v>
      </c>
      <c r="D160" s="127">
        <v>1</v>
      </c>
    </row>
    <row r="161" spans="1:4" x14ac:dyDescent="0.25">
      <c r="A161" t="s">
        <v>5106</v>
      </c>
      <c r="B161" s="131">
        <v>260</v>
      </c>
      <c r="C161" s="132">
        <v>37170</v>
      </c>
      <c r="D161" s="127">
        <v>1</v>
      </c>
    </row>
    <row r="162" spans="1:4" x14ac:dyDescent="0.25">
      <c r="A162" t="s">
        <v>4148</v>
      </c>
      <c r="B162" s="131">
        <v>108</v>
      </c>
      <c r="C162" s="132">
        <v>24166</v>
      </c>
      <c r="D162" s="127">
        <v>1</v>
      </c>
    </row>
    <row r="163" spans="1:4" x14ac:dyDescent="0.25">
      <c r="A163" t="s">
        <v>3361</v>
      </c>
      <c r="B163" s="131">
        <v>166</v>
      </c>
      <c r="C163" s="132">
        <v>24076</v>
      </c>
      <c r="D163" s="127">
        <v>1</v>
      </c>
    </row>
    <row r="164" spans="1:4" x14ac:dyDescent="0.25">
      <c r="A164" t="s">
        <v>4876</v>
      </c>
      <c r="B164" s="131">
        <v>569</v>
      </c>
      <c r="C164" s="132">
        <v>9427</v>
      </c>
      <c r="D164" s="127">
        <v>1</v>
      </c>
    </row>
    <row r="165" spans="1:4" x14ac:dyDescent="0.25">
      <c r="A165" t="s">
        <v>4708</v>
      </c>
      <c r="B165" s="131">
        <v>87</v>
      </c>
      <c r="C165" s="132">
        <v>40225</v>
      </c>
      <c r="D165" s="127">
        <v>1</v>
      </c>
    </row>
    <row r="166" spans="1:4" x14ac:dyDescent="0.25">
      <c r="A166" t="s">
        <v>3362</v>
      </c>
      <c r="B166" s="131">
        <v>133</v>
      </c>
      <c r="C166" s="132">
        <v>47084</v>
      </c>
      <c r="D166" s="127">
        <v>1</v>
      </c>
    </row>
    <row r="167" spans="1:4" x14ac:dyDescent="0.25">
      <c r="A167" t="s">
        <v>3932</v>
      </c>
      <c r="B167" s="131">
        <v>215</v>
      </c>
      <c r="C167" s="132">
        <v>24122</v>
      </c>
      <c r="D167" s="127">
        <v>1</v>
      </c>
    </row>
    <row r="168" spans="1:4" x14ac:dyDescent="0.25">
      <c r="A168" t="s">
        <v>3933</v>
      </c>
      <c r="B168" s="131">
        <v>134</v>
      </c>
      <c r="C168" s="132">
        <v>49250</v>
      </c>
      <c r="D168" s="127">
        <v>1</v>
      </c>
    </row>
    <row r="169" spans="1:4" x14ac:dyDescent="0.25">
      <c r="A169" t="s">
        <v>3102</v>
      </c>
      <c r="B169" s="131">
        <v>83</v>
      </c>
      <c r="C169" s="132">
        <v>40101</v>
      </c>
      <c r="D169" s="127">
        <v>1</v>
      </c>
    </row>
    <row r="170" spans="1:4" x14ac:dyDescent="0.25">
      <c r="A170" t="s">
        <v>3103</v>
      </c>
      <c r="B170" s="131">
        <v>26</v>
      </c>
      <c r="C170" s="132">
        <v>42025</v>
      </c>
      <c r="D170" s="127">
        <v>1</v>
      </c>
    </row>
    <row r="171" spans="1:4" x14ac:dyDescent="0.25">
      <c r="A171" t="s">
        <v>3363</v>
      </c>
      <c r="B171" s="131">
        <v>106</v>
      </c>
      <c r="C171" s="132">
        <v>24057</v>
      </c>
      <c r="D171" s="127">
        <v>1</v>
      </c>
    </row>
    <row r="172" spans="1:4" x14ac:dyDescent="0.25">
      <c r="A172" s="129" t="s">
        <v>3104</v>
      </c>
      <c r="B172" s="134">
        <v>58369</v>
      </c>
      <c r="C172" s="132">
        <v>5054</v>
      </c>
      <c r="D172">
        <v>0</v>
      </c>
    </row>
    <row r="173" spans="1:4" x14ac:dyDescent="0.25">
      <c r="A173" t="s">
        <v>4495</v>
      </c>
      <c r="B173" s="131">
        <v>1182</v>
      </c>
      <c r="C173" s="132">
        <v>9439</v>
      </c>
      <c r="D173" s="127">
        <v>1</v>
      </c>
    </row>
    <row r="174" spans="1:4" x14ac:dyDescent="0.25">
      <c r="A174" t="s">
        <v>5107</v>
      </c>
      <c r="B174" s="131">
        <v>289</v>
      </c>
      <c r="C174" s="132">
        <v>9906</v>
      </c>
      <c r="D174" s="127">
        <v>1</v>
      </c>
    </row>
    <row r="175" spans="1:4" x14ac:dyDescent="0.25">
      <c r="A175" t="s">
        <v>3934</v>
      </c>
      <c r="B175" s="131">
        <v>50</v>
      </c>
      <c r="C175" s="132">
        <v>9177</v>
      </c>
      <c r="D175" s="127">
        <v>1</v>
      </c>
    </row>
    <row r="176" spans="1:4" x14ac:dyDescent="0.25">
      <c r="A176" t="s">
        <v>4149</v>
      </c>
      <c r="B176" s="131">
        <v>917</v>
      </c>
      <c r="C176" s="132">
        <v>5114</v>
      </c>
      <c r="D176" s="127">
        <v>1</v>
      </c>
    </row>
    <row r="177" spans="1:4" x14ac:dyDescent="0.25">
      <c r="A177" t="s">
        <v>4877</v>
      </c>
      <c r="B177" s="131">
        <v>103</v>
      </c>
      <c r="C177" s="132">
        <v>40077</v>
      </c>
      <c r="D177" s="127">
        <v>1</v>
      </c>
    </row>
    <row r="178" spans="1:4" x14ac:dyDescent="0.25">
      <c r="A178" t="s">
        <v>3364</v>
      </c>
      <c r="B178" s="131">
        <v>79</v>
      </c>
      <c r="C178" s="132">
        <v>47004</v>
      </c>
      <c r="D178" s="127">
        <v>1</v>
      </c>
    </row>
    <row r="179" spans="1:4" x14ac:dyDescent="0.25">
      <c r="A179" t="s">
        <v>3365</v>
      </c>
      <c r="B179" s="131">
        <v>319</v>
      </c>
      <c r="C179" s="132">
        <v>40203</v>
      </c>
      <c r="D179" s="127">
        <v>1</v>
      </c>
    </row>
    <row r="180" spans="1:4" x14ac:dyDescent="0.25">
      <c r="A180" t="s">
        <v>3718</v>
      </c>
      <c r="B180" s="131">
        <v>292</v>
      </c>
      <c r="C180" s="132">
        <v>9073</v>
      </c>
      <c r="D180" s="127">
        <v>1</v>
      </c>
    </row>
    <row r="181" spans="1:4" x14ac:dyDescent="0.25">
      <c r="A181" t="s">
        <v>3935</v>
      </c>
      <c r="B181" s="131">
        <v>1206</v>
      </c>
      <c r="C181" s="132">
        <v>49187</v>
      </c>
      <c r="D181" s="127">
        <v>1</v>
      </c>
    </row>
    <row r="182" spans="1:4" x14ac:dyDescent="0.25">
      <c r="A182" s="130" t="s">
        <v>3719</v>
      </c>
      <c r="B182" s="135">
        <v>10290</v>
      </c>
      <c r="C182" s="132">
        <v>9109</v>
      </c>
      <c r="D182" s="137">
        <v>1</v>
      </c>
    </row>
    <row r="183" spans="1:4" x14ac:dyDescent="0.25">
      <c r="A183" t="s">
        <v>4150</v>
      </c>
      <c r="B183" s="131">
        <v>291</v>
      </c>
      <c r="C183" s="132">
        <v>49166</v>
      </c>
      <c r="D183" s="127">
        <v>1</v>
      </c>
    </row>
    <row r="184" spans="1:4" x14ac:dyDescent="0.25">
      <c r="A184" t="s">
        <v>3366</v>
      </c>
      <c r="B184" s="131">
        <v>333</v>
      </c>
      <c r="C184" s="132">
        <v>37374</v>
      </c>
      <c r="D184" s="127">
        <v>1</v>
      </c>
    </row>
    <row r="185" spans="1:4" x14ac:dyDescent="0.25">
      <c r="A185" t="s">
        <v>3367</v>
      </c>
      <c r="B185" s="131">
        <v>35</v>
      </c>
      <c r="C185" s="132">
        <v>40041</v>
      </c>
      <c r="D185" s="127">
        <v>1</v>
      </c>
    </row>
    <row r="186" spans="1:4" x14ac:dyDescent="0.25">
      <c r="A186" t="s">
        <v>3937</v>
      </c>
      <c r="B186" s="131">
        <v>28</v>
      </c>
      <c r="C186" s="132">
        <v>24027</v>
      </c>
      <c r="D186" s="127">
        <v>1</v>
      </c>
    </row>
    <row r="187" spans="1:4" x14ac:dyDescent="0.25">
      <c r="A187" t="s">
        <v>4709</v>
      </c>
      <c r="B187" s="131">
        <v>133</v>
      </c>
      <c r="C187" s="132">
        <v>37202</v>
      </c>
      <c r="D187" s="127">
        <v>1</v>
      </c>
    </row>
    <row r="188" spans="1:4" x14ac:dyDescent="0.25">
      <c r="A188" t="s">
        <v>4151</v>
      </c>
      <c r="B188" s="131">
        <v>388</v>
      </c>
      <c r="C188" s="132">
        <v>40145</v>
      </c>
      <c r="D188" s="127">
        <v>1</v>
      </c>
    </row>
    <row r="189" spans="1:4" x14ac:dyDescent="0.25">
      <c r="A189" t="s">
        <v>3368</v>
      </c>
      <c r="B189" s="131">
        <v>109</v>
      </c>
      <c r="C189" s="132">
        <v>37135</v>
      </c>
      <c r="D189" s="127">
        <v>1</v>
      </c>
    </row>
    <row r="190" spans="1:4" x14ac:dyDescent="0.25">
      <c r="A190" t="s">
        <v>3369</v>
      </c>
      <c r="B190" s="131">
        <v>140</v>
      </c>
      <c r="C190" s="132">
        <v>24098</v>
      </c>
      <c r="D190" s="127">
        <v>1</v>
      </c>
    </row>
    <row r="191" spans="1:4" x14ac:dyDescent="0.25">
      <c r="A191" t="s">
        <v>3370</v>
      </c>
      <c r="B191" s="131">
        <v>63</v>
      </c>
      <c r="C191" s="132">
        <v>24110</v>
      </c>
      <c r="D191" s="127">
        <v>1</v>
      </c>
    </row>
    <row r="192" spans="1:4" x14ac:dyDescent="0.25">
      <c r="A192" t="s">
        <v>4152</v>
      </c>
      <c r="B192" s="131">
        <v>70</v>
      </c>
      <c r="C192" s="132">
        <v>47139</v>
      </c>
      <c r="D192" s="127">
        <v>1</v>
      </c>
    </row>
    <row r="193" spans="1:4" x14ac:dyDescent="0.25">
      <c r="A193" t="s">
        <v>4496</v>
      </c>
      <c r="B193" s="131">
        <v>158</v>
      </c>
      <c r="C193" s="132">
        <v>37087</v>
      </c>
      <c r="D193" s="127">
        <v>1</v>
      </c>
    </row>
    <row r="194" spans="1:4" x14ac:dyDescent="0.25">
      <c r="A194" t="s">
        <v>4710</v>
      </c>
      <c r="B194" s="131">
        <v>103</v>
      </c>
      <c r="C194" s="132">
        <v>34199</v>
      </c>
      <c r="D194" s="127">
        <v>1</v>
      </c>
    </row>
    <row r="195" spans="1:4" x14ac:dyDescent="0.25">
      <c r="A195" t="s">
        <v>3938</v>
      </c>
      <c r="B195" s="131">
        <v>57</v>
      </c>
      <c r="C195" s="132">
        <v>37240</v>
      </c>
      <c r="D195" s="127">
        <v>1</v>
      </c>
    </row>
    <row r="196" spans="1:4" x14ac:dyDescent="0.25">
      <c r="A196" t="s">
        <v>4153</v>
      </c>
      <c r="B196" s="131">
        <v>43</v>
      </c>
      <c r="C196" s="132">
        <v>37014</v>
      </c>
      <c r="D196" s="127">
        <v>1</v>
      </c>
    </row>
    <row r="197" spans="1:4" x14ac:dyDescent="0.25">
      <c r="A197" t="s">
        <v>4878</v>
      </c>
      <c r="B197" s="131">
        <v>91</v>
      </c>
      <c r="C197" s="132">
        <v>34022</v>
      </c>
      <c r="D197" s="127">
        <v>1</v>
      </c>
    </row>
    <row r="198" spans="1:4" x14ac:dyDescent="0.25">
      <c r="A198" t="s">
        <v>5108</v>
      </c>
      <c r="B198" s="131">
        <v>247</v>
      </c>
      <c r="C198" s="132">
        <v>24180</v>
      </c>
      <c r="D198" s="127">
        <v>1</v>
      </c>
    </row>
    <row r="199" spans="1:4" x14ac:dyDescent="0.25">
      <c r="A199" t="s">
        <v>3105</v>
      </c>
      <c r="B199" s="131">
        <v>2330</v>
      </c>
      <c r="C199" s="132">
        <v>47218</v>
      </c>
      <c r="D199" s="127">
        <v>1</v>
      </c>
    </row>
    <row r="200" spans="1:4" x14ac:dyDescent="0.25">
      <c r="A200" t="s">
        <v>4711</v>
      </c>
      <c r="B200" s="131">
        <v>20</v>
      </c>
      <c r="C200" s="132">
        <v>34901</v>
      </c>
      <c r="D200" s="127">
        <v>1</v>
      </c>
    </row>
    <row r="201" spans="1:4" x14ac:dyDescent="0.25">
      <c r="A201" t="s">
        <v>3720</v>
      </c>
      <c r="B201" s="131">
        <v>172</v>
      </c>
      <c r="C201" s="132">
        <v>40024</v>
      </c>
      <c r="D201" s="127">
        <v>1</v>
      </c>
    </row>
    <row r="202" spans="1:4" x14ac:dyDescent="0.25">
      <c r="A202" t="s">
        <v>3106</v>
      </c>
      <c r="B202" s="131">
        <v>1893</v>
      </c>
      <c r="C202" s="132">
        <v>5041</v>
      </c>
      <c r="D202" s="127">
        <v>1</v>
      </c>
    </row>
    <row r="203" spans="1:4" x14ac:dyDescent="0.25">
      <c r="A203" t="s">
        <v>3371</v>
      </c>
      <c r="B203" s="131">
        <v>31</v>
      </c>
      <c r="C203" s="132">
        <v>34027</v>
      </c>
      <c r="D203" s="127">
        <v>1</v>
      </c>
    </row>
    <row r="204" spans="1:4" x14ac:dyDescent="0.25">
      <c r="A204" t="s">
        <v>3372</v>
      </c>
      <c r="B204" s="131">
        <v>179</v>
      </c>
      <c r="C204" s="132">
        <v>37069</v>
      </c>
      <c r="D204" s="127">
        <v>1</v>
      </c>
    </row>
    <row r="205" spans="1:4" x14ac:dyDescent="0.25">
      <c r="A205" t="s">
        <v>3373</v>
      </c>
      <c r="B205" s="131">
        <v>55</v>
      </c>
      <c r="C205" s="132">
        <v>49065</v>
      </c>
      <c r="D205" s="127">
        <v>1</v>
      </c>
    </row>
    <row r="206" spans="1:4" x14ac:dyDescent="0.25">
      <c r="A206" t="s">
        <v>3721</v>
      </c>
      <c r="B206" s="131">
        <v>307</v>
      </c>
      <c r="C206" s="132">
        <v>24205</v>
      </c>
      <c r="D206" s="127">
        <v>1</v>
      </c>
    </row>
    <row r="207" spans="1:4" x14ac:dyDescent="0.25">
      <c r="A207" t="s">
        <v>3107</v>
      </c>
      <c r="B207" s="131">
        <v>185</v>
      </c>
      <c r="C207" s="132">
        <v>9274</v>
      </c>
      <c r="D207" s="127">
        <v>1</v>
      </c>
    </row>
    <row r="208" spans="1:4" x14ac:dyDescent="0.25">
      <c r="A208" t="s">
        <v>4154</v>
      </c>
      <c r="B208" s="131">
        <v>448</v>
      </c>
      <c r="C208" s="132">
        <v>9074</v>
      </c>
      <c r="D208" s="127">
        <v>1</v>
      </c>
    </row>
    <row r="209" spans="1:4" x14ac:dyDescent="0.25">
      <c r="A209" t="s">
        <v>3939</v>
      </c>
      <c r="B209" s="131">
        <v>1174</v>
      </c>
      <c r="C209" s="132">
        <v>37140</v>
      </c>
      <c r="D209" s="127">
        <v>1</v>
      </c>
    </row>
    <row r="210" spans="1:4" x14ac:dyDescent="0.25">
      <c r="A210" t="s">
        <v>4879</v>
      </c>
      <c r="B210" s="131">
        <v>48</v>
      </c>
      <c r="C210" s="132">
        <v>24026</v>
      </c>
      <c r="D210" s="127">
        <v>1</v>
      </c>
    </row>
    <row r="211" spans="1:4" x14ac:dyDescent="0.25">
      <c r="A211" t="s">
        <v>4497</v>
      </c>
      <c r="B211" s="131">
        <v>143</v>
      </c>
      <c r="C211" s="132">
        <v>47111</v>
      </c>
      <c r="D211" s="127">
        <v>1</v>
      </c>
    </row>
    <row r="212" spans="1:4" x14ac:dyDescent="0.25">
      <c r="A212" t="s">
        <v>3374</v>
      </c>
      <c r="B212" s="131">
        <v>295</v>
      </c>
      <c r="C212" s="132">
        <v>24083</v>
      </c>
      <c r="D212" s="127">
        <v>1</v>
      </c>
    </row>
    <row r="213" spans="1:4" x14ac:dyDescent="0.25">
      <c r="A213" t="s">
        <v>3940</v>
      </c>
      <c r="B213" s="131">
        <v>137</v>
      </c>
      <c r="C213" s="132">
        <v>24137</v>
      </c>
      <c r="D213" s="127">
        <v>1</v>
      </c>
    </row>
    <row r="214" spans="1:4" x14ac:dyDescent="0.25">
      <c r="A214" t="s">
        <v>3375</v>
      </c>
      <c r="B214" s="131">
        <v>23</v>
      </c>
      <c r="C214" s="132">
        <v>24225</v>
      </c>
      <c r="D214" s="127">
        <v>1</v>
      </c>
    </row>
    <row r="215" spans="1:4" x14ac:dyDescent="0.25">
      <c r="A215" t="s">
        <v>4155</v>
      </c>
      <c r="B215" s="131">
        <v>25</v>
      </c>
      <c r="C215" s="132">
        <v>40216</v>
      </c>
      <c r="D215" s="127">
        <v>1</v>
      </c>
    </row>
    <row r="216" spans="1:4" x14ac:dyDescent="0.25">
      <c r="A216" t="s">
        <v>4712</v>
      </c>
      <c r="B216" s="131">
        <v>141</v>
      </c>
      <c r="C216" s="132">
        <v>47173</v>
      </c>
      <c r="D216" s="127">
        <v>1</v>
      </c>
    </row>
    <row r="217" spans="1:4" x14ac:dyDescent="0.25">
      <c r="A217" t="s">
        <v>4713</v>
      </c>
      <c r="B217" s="131">
        <v>53</v>
      </c>
      <c r="C217" s="132">
        <v>24201</v>
      </c>
      <c r="D217" s="127">
        <v>1</v>
      </c>
    </row>
    <row r="218" spans="1:4" x14ac:dyDescent="0.25">
      <c r="A218" t="s">
        <v>3108</v>
      </c>
      <c r="B218" s="131">
        <v>191</v>
      </c>
      <c r="C218" s="132">
        <v>47159</v>
      </c>
      <c r="D218" s="127">
        <v>1</v>
      </c>
    </row>
    <row r="219" spans="1:4" x14ac:dyDescent="0.25">
      <c r="A219" t="s">
        <v>3109</v>
      </c>
      <c r="B219" s="131">
        <v>80</v>
      </c>
      <c r="C219" s="132">
        <v>24212</v>
      </c>
      <c r="D219" s="127">
        <v>1</v>
      </c>
    </row>
    <row r="220" spans="1:4" x14ac:dyDescent="0.25">
      <c r="A220" t="s">
        <v>3941</v>
      </c>
      <c r="B220" s="131">
        <v>742</v>
      </c>
      <c r="C220" s="132">
        <v>42078</v>
      </c>
      <c r="D220" s="127">
        <v>1</v>
      </c>
    </row>
    <row r="221" spans="1:4" x14ac:dyDescent="0.25">
      <c r="A221" t="s">
        <v>4880</v>
      </c>
      <c r="B221" s="131">
        <v>234</v>
      </c>
      <c r="C221" s="132">
        <v>40207</v>
      </c>
      <c r="D221" s="127">
        <v>1</v>
      </c>
    </row>
    <row r="222" spans="1:4" x14ac:dyDescent="0.25">
      <c r="A222" s="130" t="s">
        <v>4156</v>
      </c>
      <c r="B222" s="135">
        <v>12559</v>
      </c>
      <c r="C222" s="132">
        <v>49200</v>
      </c>
      <c r="D222" s="137">
        <v>1</v>
      </c>
    </row>
    <row r="223" spans="1:4" x14ac:dyDescent="0.25">
      <c r="A223" t="s">
        <v>3376</v>
      </c>
      <c r="B223" s="131">
        <v>57</v>
      </c>
      <c r="C223" s="132">
        <v>37010</v>
      </c>
      <c r="D223" s="127">
        <v>1</v>
      </c>
    </row>
    <row r="224" spans="1:4" x14ac:dyDescent="0.25">
      <c r="A224" t="s">
        <v>4157</v>
      </c>
      <c r="B224" s="131">
        <v>244</v>
      </c>
      <c r="C224" s="132">
        <v>49003</v>
      </c>
      <c r="D224" s="127">
        <v>1</v>
      </c>
    </row>
    <row r="225" spans="1:4" x14ac:dyDescent="0.25">
      <c r="A225" t="s">
        <v>3942</v>
      </c>
      <c r="B225" s="131">
        <v>29</v>
      </c>
      <c r="C225" s="132">
        <v>24088</v>
      </c>
      <c r="D225" s="127">
        <v>1</v>
      </c>
    </row>
    <row r="226" spans="1:4" x14ac:dyDescent="0.25">
      <c r="A226" t="s">
        <v>3377</v>
      </c>
      <c r="B226" s="131">
        <v>1780</v>
      </c>
      <c r="C226" s="132">
        <v>47030</v>
      </c>
      <c r="D226" s="127">
        <v>1</v>
      </c>
    </row>
    <row r="227" spans="1:4" x14ac:dyDescent="0.25">
      <c r="A227" t="s">
        <v>5109</v>
      </c>
      <c r="B227" s="131">
        <v>265</v>
      </c>
      <c r="C227" s="132">
        <v>47158</v>
      </c>
      <c r="D227" s="127">
        <v>1</v>
      </c>
    </row>
    <row r="228" spans="1:4" x14ac:dyDescent="0.25">
      <c r="A228" s="130" t="s">
        <v>3722</v>
      </c>
      <c r="B228" s="135">
        <v>8598</v>
      </c>
      <c r="C228" s="132">
        <v>47197</v>
      </c>
      <c r="D228" s="137">
        <v>1</v>
      </c>
    </row>
    <row r="229" spans="1:4" x14ac:dyDescent="0.25">
      <c r="A229" t="s">
        <v>4881</v>
      </c>
      <c r="B229" s="131">
        <v>69</v>
      </c>
      <c r="C229" s="132">
        <v>24154</v>
      </c>
      <c r="D229" s="127">
        <v>1</v>
      </c>
    </row>
    <row r="230" spans="1:4" x14ac:dyDescent="0.25">
      <c r="A230" s="130" t="s">
        <v>5110</v>
      </c>
      <c r="B230" s="135">
        <v>17787</v>
      </c>
      <c r="C230" s="132">
        <v>40141</v>
      </c>
      <c r="D230" s="137">
        <v>1</v>
      </c>
    </row>
    <row r="231" spans="1:4" x14ac:dyDescent="0.25">
      <c r="A231" t="s">
        <v>3723</v>
      </c>
      <c r="B231" s="131">
        <v>2440</v>
      </c>
      <c r="C231" s="132">
        <v>24071</v>
      </c>
      <c r="D231" s="127">
        <v>1</v>
      </c>
    </row>
    <row r="232" spans="1:4" x14ac:dyDescent="0.25">
      <c r="A232" t="s">
        <v>5111</v>
      </c>
      <c r="B232" s="131">
        <v>304</v>
      </c>
      <c r="C232" s="132">
        <v>49053</v>
      </c>
      <c r="D232" s="127">
        <v>1</v>
      </c>
    </row>
    <row r="233" spans="1:4" x14ac:dyDescent="0.25">
      <c r="A233" t="s">
        <v>3724</v>
      </c>
      <c r="B233" s="131">
        <v>482</v>
      </c>
      <c r="C233" s="132">
        <v>47082</v>
      </c>
      <c r="D233" s="127">
        <v>1</v>
      </c>
    </row>
    <row r="234" spans="1:4" x14ac:dyDescent="0.25">
      <c r="A234" t="s">
        <v>4714</v>
      </c>
      <c r="B234" s="131">
        <v>38</v>
      </c>
      <c r="C234" s="132">
        <v>37278</v>
      </c>
      <c r="D234" s="127">
        <v>1</v>
      </c>
    </row>
    <row r="235" spans="1:4" x14ac:dyDescent="0.25">
      <c r="A235" t="s">
        <v>3378</v>
      </c>
      <c r="B235" s="131">
        <v>60</v>
      </c>
      <c r="C235" s="132">
        <v>47129</v>
      </c>
      <c r="D235" s="127">
        <v>1</v>
      </c>
    </row>
    <row r="236" spans="1:4" x14ac:dyDescent="0.25">
      <c r="A236" t="s">
        <v>4882</v>
      </c>
      <c r="B236" s="131">
        <v>196</v>
      </c>
      <c r="C236" s="132">
        <v>37174</v>
      </c>
      <c r="D236" s="127">
        <v>1</v>
      </c>
    </row>
    <row r="237" spans="1:4" x14ac:dyDescent="0.25">
      <c r="A237" t="s">
        <v>4883</v>
      </c>
      <c r="B237" s="131">
        <v>35</v>
      </c>
      <c r="C237" s="132">
        <v>34098</v>
      </c>
      <c r="D237" s="127">
        <v>1</v>
      </c>
    </row>
    <row r="238" spans="1:4" x14ac:dyDescent="0.25">
      <c r="A238" t="s">
        <v>4498</v>
      </c>
      <c r="B238" s="131">
        <v>109</v>
      </c>
      <c r="C238" s="132">
        <v>49023</v>
      </c>
      <c r="D238" s="127">
        <v>1</v>
      </c>
    </row>
    <row r="239" spans="1:4" x14ac:dyDescent="0.25">
      <c r="A239" t="s">
        <v>3110</v>
      </c>
      <c r="B239" s="131">
        <v>197</v>
      </c>
      <c r="C239" s="132">
        <v>34017</v>
      </c>
      <c r="D239" s="127">
        <v>1</v>
      </c>
    </row>
    <row r="240" spans="1:4" x14ac:dyDescent="0.25">
      <c r="A240" t="s">
        <v>3725</v>
      </c>
      <c r="B240" s="131">
        <v>554</v>
      </c>
      <c r="C240" s="132">
        <v>34171</v>
      </c>
      <c r="D240" s="127">
        <v>1</v>
      </c>
    </row>
    <row r="241" spans="1:4" x14ac:dyDescent="0.25">
      <c r="A241" t="s">
        <v>3726</v>
      </c>
      <c r="B241" s="131">
        <v>185</v>
      </c>
      <c r="C241" s="132">
        <v>9238</v>
      </c>
      <c r="D241" s="127">
        <v>1</v>
      </c>
    </row>
    <row r="242" spans="1:4" x14ac:dyDescent="0.25">
      <c r="A242" t="s">
        <v>4499</v>
      </c>
      <c r="B242" s="131">
        <v>22</v>
      </c>
      <c r="C242" s="132">
        <v>47035</v>
      </c>
      <c r="D242" s="127">
        <v>1</v>
      </c>
    </row>
    <row r="243" spans="1:4" x14ac:dyDescent="0.25">
      <c r="A243" t="s">
        <v>3111</v>
      </c>
      <c r="B243" s="131">
        <v>329</v>
      </c>
      <c r="C243" s="132">
        <v>24082</v>
      </c>
      <c r="D243" s="127">
        <v>1</v>
      </c>
    </row>
    <row r="244" spans="1:4" x14ac:dyDescent="0.25">
      <c r="A244" t="s">
        <v>4715</v>
      </c>
      <c r="B244" s="131">
        <v>842</v>
      </c>
      <c r="C244" s="132">
        <v>24173</v>
      </c>
      <c r="D244" s="127">
        <v>1</v>
      </c>
    </row>
    <row r="245" spans="1:4" x14ac:dyDescent="0.25">
      <c r="A245" t="s">
        <v>3727</v>
      </c>
      <c r="B245" s="131">
        <v>354</v>
      </c>
      <c r="C245" s="132">
        <v>40208</v>
      </c>
      <c r="D245" s="127">
        <v>1</v>
      </c>
    </row>
    <row r="246" spans="1:4" x14ac:dyDescent="0.25">
      <c r="A246" t="s">
        <v>3379</v>
      </c>
      <c r="B246" s="131">
        <v>183</v>
      </c>
      <c r="C246" s="132">
        <v>49085</v>
      </c>
      <c r="D246" s="127">
        <v>1</v>
      </c>
    </row>
    <row r="247" spans="1:4" x14ac:dyDescent="0.25">
      <c r="A247" t="s">
        <v>4158</v>
      </c>
      <c r="B247" s="131">
        <v>124</v>
      </c>
      <c r="C247" s="132">
        <v>40179</v>
      </c>
      <c r="D247" s="127">
        <v>1</v>
      </c>
    </row>
    <row r="248" spans="1:4" x14ac:dyDescent="0.25">
      <c r="A248" t="s">
        <v>5112</v>
      </c>
      <c r="B248" s="131">
        <v>1007</v>
      </c>
      <c r="C248" s="132">
        <v>40195</v>
      </c>
      <c r="D248" s="127">
        <v>1</v>
      </c>
    </row>
    <row r="249" spans="1:4" x14ac:dyDescent="0.25">
      <c r="A249" t="s">
        <v>4500</v>
      </c>
      <c r="B249" s="131">
        <v>465</v>
      </c>
      <c r="C249" s="132">
        <v>9363</v>
      </c>
      <c r="D249" s="127">
        <v>1</v>
      </c>
    </row>
    <row r="250" spans="1:4" x14ac:dyDescent="0.25">
      <c r="A250" t="s">
        <v>4501</v>
      </c>
      <c r="B250" s="131">
        <v>766</v>
      </c>
      <c r="C250" s="132">
        <v>40185</v>
      </c>
      <c r="D250" s="127">
        <v>1</v>
      </c>
    </row>
    <row r="251" spans="1:4" x14ac:dyDescent="0.25">
      <c r="A251" t="s">
        <v>3112</v>
      </c>
      <c r="B251" s="131">
        <v>97</v>
      </c>
      <c r="C251" s="132">
        <v>49054</v>
      </c>
      <c r="D251" s="127">
        <v>1</v>
      </c>
    </row>
    <row r="252" spans="1:4" x14ac:dyDescent="0.25">
      <c r="A252" t="s">
        <v>4159</v>
      </c>
      <c r="B252" s="131">
        <v>68</v>
      </c>
      <c r="C252" s="132">
        <v>24187</v>
      </c>
      <c r="D252" s="127">
        <v>1</v>
      </c>
    </row>
    <row r="253" spans="1:4" x14ac:dyDescent="0.25">
      <c r="A253" t="s">
        <v>4160</v>
      </c>
      <c r="B253" s="131">
        <v>83</v>
      </c>
      <c r="C253" s="132">
        <v>34182</v>
      </c>
      <c r="D253" s="127">
        <v>1</v>
      </c>
    </row>
    <row r="254" spans="1:4" x14ac:dyDescent="0.25">
      <c r="A254" t="s">
        <v>3113</v>
      </c>
      <c r="B254" s="131">
        <v>49</v>
      </c>
      <c r="C254" s="132">
        <v>49129</v>
      </c>
      <c r="D254" s="127">
        <v>1</v>
      </c>
    </row>
    <row r="255" spans="1:4" x14ac:dyDescent="0.25">
      <c r="A255" t="s">
        <v>4884</v>
      </c>
      <c r="B255" s="131">
        <v>108</v>
      </c>
      <c r="C255" s="132">
        <v>49122</v>
      </c>
      <c r="D255" s="127">
        <v>1</v>
      </c>
    </row>
    <row r="256" spans="1:4" x14ac:dyDescent="0.25">
      <c r="A256" t="s">
        <v>3380</v>
      </c>
      <c r="B256" s="131">
        <v>29</v>
      </c>
      <c r="C256" s="132">
        <v>37081</v>
      </c>
      <c r="D256" s="127">
        <v>1</v>
      </c>
    </row>
    <row r="257" spans="1:4" x14ac:dyDescent="0.25">
      <c r="A257" t="s">
        <v>3943</v>
      </c>
      <c r="B257" s="131">
        <v>42</v>
      </c>
      <c r="C257" s="132">
        <v>5013</v>
      </c>
      <c r="D257" s="127">
        <v>1</v>
      </c>
    </row>
    <row r="258" spans="1:4" x14ac:dyDescent="0.25">
      <c r="A258" t="s">
        <v>4716</v>
      </c>
      <c r="B258" s="131">
        <v>44</v>
      </c>
      <c r="C258" s="132">
        <v>37172</v>
      </c>
      <c r="D258" s="127">
        <v>1</v>
      </c>
    </row>
    <row r="259" spans="1:4" x14ac:dyDescent="0.25">
      <c r="A259" t="s">
        <v>3114</v>
      </c>
      <c r="B259" s="131">
        <v>181</v>
      </c>
      <c r="C259" s="132">
        <v>40152</v>
      </c>
      <c r="D259" s="127">
        <v>1</v>
      </c>
    </row>
    <row r="260" spans="1:4" x14ac:dyDescent="0.25">
      <c r="A260" t="s">
        <v>3115</v>
      </c>
      <c r="B260" s="131">
        <v>14</v>
      </c>
      <c r="C260" s="132">
        <v>5132</v>
      </c>
      <c r="D260" s="127">
        <v>1</v>
      </c>
    </row>
    <row r="261" spans="1:4" x14ac:dyDescent="0.25">
      <c r="A261" t="s">
        <v>3116</v>
      </c>
      <c r="B261" s="131">
        <v>96</v>
      </c>
      <c r="C261" s="132">
        <v>49178</v>
      </c>
      <c r="D261" s="127">
        <v>1</v>
      </c>
    </row>
    <row r="262" spans="1:4" x14ac:dyDescent="0.25">
      <c r="A262" t="s">
        <v>4717</v>
      </c>
      <c r="B262" s="131">
        <v>31</v>
      </c>
      <c r="C262" s="132">
        <v>24046</v>
      </c>
      <c r="D262" s="127">
        <v>1</v>
      </c>
    </row>
    <row r="263" spans="1:4" x14ac:dyDescent="0.25">
      <c r="A263" t="s">
        <v>4161</v>
      </c>
      <c r="B263" s="131">
        <v>306</v>
      </c>
      <c r="C263" s="132">
        <v>24079</v>
      </c>
      <c r="D263" s="127">
        <v>1</v>
      </c>
    </row>
    <row r="264" spans="1:4" x14ac:dyDescent="0.25">
      <c r="A264" t="s">
        <v>3944</v>
      </c>
      <c r="B264" s="131">
        <v>17</v>
      </c>
      <c r="C264" s="132">
        <v>49206</v>
      </c>
      <c r="D264" s="127">
        <v>1</v>
      </c>
    </row>
    <row r="265" spans="1:4" x14ac:dyDescent="0.25">
      <c r="A265" t="s">
        <v>3946</v>
      </c>
      <c r="B265" s="131">
        <v>113</v>
      </c>
      <c r="C265" s="132">
        <v>34005</v>
      </c>
      <c r="D265" s="127">
        <v>1</v>
      </c>
    </row>
    <row r="266" spans="1:4" x14ac:dyDescent="0.25">
      <c r="A266" t="s">
        <v>3945</v>
      </c>
      <c r="B266" s="131">
        <v>121</v>
      </c>
      <c r="C266" s="132">
        <v>34206</v>
      </c>
      <c r="D266" s="127">
        <v>1</v>
      </c>
    </row>
    <row r="267" spans="1:4" x14ac:dyDescent="0.25">
      <c r="A267" t="s">
        <v>4885</v>
      </c>
      <c r="B267" s="131">
        <v>292</v>
      </c>
      <c r="C267" s="132">
        <v>37038</v>
      </c>
      <c r="D267" s="127">
        <v>1</v>
      </c>
    </row>
    <row r="268" spans="1:4" x14ac:dyDescent="0.25">
      <c r="A268" t="s">
        <v>3728</v>
      </c>
      <c r="B268" s="131">
        <v>455</v>
      </c>
      <c r="C268" s="132">
        <v>24901</v>
      </c>
      <c r="D268" s="127">
        <v>1</v>
      </c>
    </row>
    <row r="269" spans="1:4" x14ac:dyDescent="0.25">
      <c r="A269" t="s">
        <v>4502</v>
      </c>
      <c r="B269" s="131">
        <v>719</v>
      </c>
      <c r="C269" s="132">
        <v>9412</v>
      </c>
      <c r="D269" s="127">
        <v>1</v>
      </c>
    </row>
    <row r="270" spans="1:4" x14ac:dyDescent="0.25">
      <c r="A270" t="s">
        <v>4886</v>
      </c>
      <c r="B270" s="131">
        <v>90</v>
      </c>
      <c r="C270" s="132">
        <v>24109</v>
      </c>
      <c r="D270" s="127">
        <v>1</v>
      </c>
    </row>
    <row r="271" spans="1:4" x14ac:dyDescent="0.25">
      <c r="A271" t="s">
        <v>4887</v>
      </c>
      <c r="B271" s="131">
        <v>72</v>
      </c>
      <c r="C271" s="132">
        <v>9174</v>
      </c>
      <c r="D271" s="127">
        <v>1</v>
      </c>
    </row>
    <row r="272" spans="1:4" x14ac:dyDescent="0.25">
      <c r="A272" t="s">
        <v>4162</v>
      </c>
      <c r="B272" s="131">
        <v>258</v>
      </c>
      <c r="C272" s="132">
        <v>24059</v>
      </c>
      <c r="D272" s="127">
        <v>1</v>
      </c>
    </row>
    <row r="273" spans="1:4" x14ac:dyDescent="0.25">
      <c r="A273" t="s">
        <v>4888</v>
      </c>
      <c r="B273" s="131">
        <v>4148</v>
      </c>
      <c r="C273" s="132">
        <v>40134</v>
      </c>
      <c r="D273" s="127">
        <v>1</v>
      </c>
    </row>
    <row r="274" spans="1:4" x14ac:dyDescent="0.25">
      <c r="A274" t="s">
        <v>4163</v>
      </c>
      <c r="B274" s="131">
        <v>133</v>
      </c>
      <c r="C274" s="132">
        <v>47065</v>
      </c>
      <c r="D274" s="127">
        <v>1</v>
      </c>
    </row>
    <row r="275" spans="1:4" x14ac:dyDescent="0.25">
      <c r="A275" t="s">
        <v>3117</v>
      </c>
      <c r="B275" s="131">
        <v>117</v>
      </c>
      <c r="C275" s="132">
        <v>24100</v>
      </c>
      <c r="D275" s="127">
        <v>1</v>
      </c>
    </row>
    <row r="276" spans="1:4" x14ac:dyDescent="0.25">
      <c r="A276" t="s">
        <v>3118</v>
      </c>
      <c r="B276" s="131">
        <v>232</v>
      </c>
      <c r="C276" s="132">
        <v>37078</v>
      </c>
      <c r="D276" s="127">
        <v>1</v>
      </c>
    </row>
    <row r="277" spans="1:4" x14ac:dyDescent="0.25">
      <c r="A277" t="s">
        <v>4889</v>
      </c>
      <c r="B277" s="131">
        <v>289</v>
      </c>
      <c r="C277" s="132">
        <v>40001</v>
      </c>
      <c r="D277" s="127">
        <v>1</v>
      </c>
    </row>
    <row r="278" spans="1:4" x14ac:dyDescent="0.25">
      <c r="A278" t="s">
        <v>3119</v>
      </c>
      <c r="B278" s="131">
        <v>125</v>
      </c>
      <c r="C278" s="132">
        <v>47093</v>
      </c>
      <c r="D278" s="127">
        <v>1</v>
      </c>
    </row>
    <row r="279" spans="1:4" x14ac:dyDescent="0.25">
      <c r="A279" t="s">
        <v>3729</v>
      </c>
      <c r="B279" s="131">
        <v>1816</v>
      </c>
      <c r="C279" s="132">
        <v>42215</v>
      </c>
      <c r="D279" s="127">
        <v>1</v>
      </c>
    </row>
    <row r="280" spans="1:4" x14ac:dyDescent="0.25">
      <c r="A280" t="s">
        <v>4718</v>
      </c>
      <c r="B280" s="131">
        <v>33</v>
      </c>
      <c r="C280" s="132">
        <v>42035</v>
      </c>
      <c r="D280" s="127">
        <v>1</v>
      </c>
    </row>
    <row r="281" spans="1:4" x14ac:dyDescent="0.25">
      <c r="A281" t="s">
        <v>4719</v>
      </c>
      <c r="B281" s="131">
        <v>246</v>
      </c>
      <c r="C281" s="132">
        <v>49223</v>
      </c>
      <c r="D281" s="127">
        <v>1</v>
      </c>
    </row>
    <row r="282" spans="1:4" x14ac:dyDescent="0.25">
      <c r="A282" t="s">
        <v>3730</v>
      </c>
      <c r="B282" s="131">
        <v>309</v>
      </c>
      <c r="C282" s="132">
        <v>37082</v>
      </c>
      <c r="D282" s="127">
        <v>1</v>
      </c>
    </row>
    <row r="283" spans="1:4" x14ac:dyDescent="0.25">
      <c r="A283" t="s">
        <v>4164</v>
      </c>
      <c r="B283" s="131">
        <v>55</v>
      </c>
      <c r="C283" s="132">
        <v>47045</v>
      </c>
      <c r="D283" s="127">
        <v>1</v>
      </c>
    </row>
    <row r="284" spans="1:4" x14ac:dyDescent="0.25">
      <c r="A284" t="s">
        <v>5113</v>
      </c>
      <c r="B284" s="131">
        <v>699</v>
      </c>
      <c r="C284" s="132">
        <v>24183</v>
      </c>
      <c r="D284" s="127">
        <v>1</v>
      </c>
    </row>
    <row r="285" spans="1:4" x14ac:dyDescent="0.25">
      <c r="A285" t="s">
        <v>4165</v>
      </c>
      <c r="B285" s="131">
        <v>225</v>
      </c>
      <c r="C285" s="132">
        <v>24221</v>
      </c>
      <c r="D285" s="127">
        <v>1</v>
      </c>
    </row>
    <row r="286" spans="1:4" x14ac:dyDescent="0.25">
      <c r="A286" t="s">
        <v>3381</v>
      </c>
      <c r="B286" s="131">
        <v>97</v>
      </c>
      <c r="C286" s="132">
        <v>49260</v>
      </c>
      <c r="D286" s="127">
        <v>1</v>
      </c>
    </row>
    <row r="287" spans="1:4" x14ac:dyDescent="0.25">
      <c r="A287" t="s">
        <v>3120</v>
      </c>
      <c r="B287" s="131">
        <v>43</v>
      </c>
      <c r="C287" s="132">
        <v>40086</v>
      </c>
      <c r="D287" s="127">
        <v>1</v>
      </c>
    </row>
    <row r="288" spans="1:4" x14ac:dyDescent="0.25">
      <c r="A288" t="s">
        <v>4890</v>
      </c>
      <c r="B288" s="131">
        <v>116</v>
      </c>
      <c r="C288" s="132">
        <v>5238</v>
      </c>
      <c r="D288" s="127">
        <v>1</v>
      </c>
    </row>
    <row r="289" spans="1:4" x14ac:dyDescent="0.25">
      <c r="A289" t="s">
        <v>3947</v>
      </c>
      <c r="B289" s="131">
        <v>258</v>
      </c>
      <c r="C289" s="132">
        <v>9301</v>
      </c>
      <c r="D289" s="127">
        <v>1</v>
      </c>
    </row>
    <row r="290" spans="1:4" x14ac:dyDescent="0.25">
      <c r="A290" t="s">
        <v>3382</v>
      </c>
      <c r="B290" s="131">
        <v>54</v>
      </c>
      <c r="C290" s="132">
        <v>24197</v>
      </c>
      <c r="D290" s="127">
        <v>1</v>
      </c>
    </row>
    <row r="291" spans="1:4" x14ac:dyDescent="0.25">
      <c r="A291" t="s">
        <v>3731</v>
      </c>
      <c r="B291" s="131">
        <v>337</v>
      </c>
      <c r="C291" s="132">
        <v>34232</v>
      </c>
      <c r="D291" s="127">
        <v>1</v>
      </c>
    </row>
    <row r="292" spans="1:4" x14ac:dyDescent="0.25">
      <c r="A292" t="s">
        <v>5114</v>
      </c>
      <c r="B292" s="131">
        <v>160</v>
      </c>
      <c r="C292" s="132">
        <v>5110</v>
      </c>
      <c r="D292" s="127">
        <v>1</v>
      </c>
    </row>
    <row r="293" spans="1:4" x14ac:dyDescent="0.25">
      <c r="A293" t="s">
        <v>5115</v>
      </c>
      <c r="B293" s="131">
        <v>208</v>
      </c>
      <c r="C293" s="132">
        <v>24092</v>
      </c>
      <c r="D293" s="127">
        <v>1</v>
      </c>
    </row>
    <row r="294" spans="1:4" x14ac:dyDescent="0.25">
      <c r="A294" t="s">
        <v>4503</v>
      </c>
      <c r="B294" s="131">
        <v>93</v>
      </c>
      <c r="C294" s="132">
        <v>9086</v>
      </c>
      <c r="D294" s="127">
        <v>1</v>
      </c>
    </row>
    <row r="295" spans="1:4" x14ac:dyDescent="0.25">
      <c r="A295" t="s">
        <v>5116</v>
      </c>
      <c r="B295" s="131">
        <v>130</v>
      </c>
      <c r="C295" s="132">
        <v>37364</v>
      </c>
      <c r="D295" s="127">
        <v>1</v>
      </c>
    </row>
    <row r="296" spans="1:4" x14ac:dyDescent="0.25">
      <c r="A296" t="s">
        <v>5117</v>
      </c>
      <c r="B296" s="131">
        <v>106</v>
      </c>
      <c r="C296" s="132">
        <v>5182</v>
      </c>
      <c r="D296" s="127">
        <v>1</v>
      </c>
    </row>
    <row r="297" spans="1:4" x14ac:dyDescent="0.25">
      <c r="A297" t="s">
        <v>4166</v>
      </c>
      <c r="B297" s="131">
        <v>55</v>
      </c>
      <c r="C297" s="132">
        <v>9141</v>
      </c>
      <c r="D297" s="127">
        <v>1</v>
      </c>
    </row>
    <row r="298" spans="1:4" x14ac:dyDescent="0.25">
      <c r="A298" s="130" t="s">
        <v>3383</v>
      </c>
      <c r="B298" s="135">
        <v>6582</v>
      </c>
      <c r="C298" s="132">
        <v>34074</v>
      </c>
      <c r="D298" s="137">
        <v>1</v>
      </c>
    </row>
    <row r="299" spans="1:4" x14ac:dyDescent="0.25">
      <c r="A299" t="s">
        <v>4720</v>
      </c>
      <c r="B299" s="131">
        <v>31</v>
      </c>
      <c r="C299" s="132">
        <v>37316</v>
      </c>
      <c r="D299" s="127">
        <v>1</v>
      </c>
    </row>
    <row r="300" spans="1:4" x14ac:dyDescent="0.25">
      <c r="A300" t="s">
        <v>4167</v>
      </c>
      <c r="B300" s="131">
        <v>124</v>
      </c>
      <c r="C300" s="132">
        <v>9377</v>
      </c>
      <c r="D300" s="127">
        <v>1</v>
      </c>
    </row>
    <row r="301" spans="1:4" x14ac:dyDescent="0.25">
      <c r="A301" t="s">
        <v>4168</v>
      </c>
      <c r="B301" s="131">
        <v>350</v>
      </c>
      <c r="C301" s="132">
        <v>9091</v>
      </c>
      <c r="D301" s="127">
        <v>1</v>
      </c>
    </row>
    <row r="302" spans="1:4" x14ac:dyDescent="0.25">
      <c r="A302" t="s">
        <v>3948</v>
      </c>
      <c r="B302" s="131">
        <v>304</v>
      </c>
      <c r="C302" s="132">
        <v>37279</v>
      </c>
      <c r="D302" s="127">
        <v>1</v>
      </c>
    </row>
    <row r="303" spans="1:4" x14ac:dyDescent="0.25">
      <c r="A303" t="s">
        <v>3384</v>
      </c>
      <c r="B303" s="131">
        <v>187</v>
      </c>
      <c r="C303" s="132">
        <v>5242</v>
      </c>
      <c r="D303" s="127">
        <v>1</v>
      </c>
    </row>
    <row r="304" spans="1:4" x14ac:dyDescent="0.25">
      <c r="A304" t="s">
        <v>4721</v>
      </c>
      <c r="B304" s="131">
        <v>69</v>
      </c>
      <c r="C304" s="132">
        <v>24007</v>
      </c>
      <c r="D304" s="127">
        <v>1</v>
      </c>
    </row>
    <row r="305" spans="1:4" x14ac:dyDescent="0.25">
      <c r="A305" t="s">
        <v>3121</v>
      </c>
      <c r="B305" s="131">
        <v>66</v>
      </c>
      <c r="C305" s="132">
        <v>24119</v>
      </c>
      <c r="D305" s="127">
        <v>1</v>
      </c>
    </row>
    <row r="306" spans="1:4" x14ac:dyDescent="0.25">
      <c r="A306" t="s">
        <v>3385</v>
      </c>
      <c r="B306" s="131">
        <v>563</v>
      </c>
      <c r="C306" s="132">
        <v>24167</v>
      </c>
      <c r="D306" s="127">
        <v>1</v>
      </c>
    </row>
    <row r="307" spans="1:4" x14ac:dyDescent="0.25">
      <c r="A307" t="s">
        <v>5118</v>
      </c>
      <c r="B307" s="131">
        <v>654</v>
      </c>
      <c r="C307" s="132">
        <v>9394</v>
      </c>
      <c r="D307" s="127">
        <v>1</v>
      </c>
    </row>
    <row r="308" spans="1:4" x14ac:dyDescent="0.25">
      <c r="A308" s="130" t="s">
        <v>4722</v>
      </c>
      <c r="B308" s="135">
        <v>5038</v>
      </c>
      <c r="C308" s="132">
        <v>42129</v>
      </c>
      <c r="D308" s="137">
        <v>1</v>
      </c>
    </row>
    <row r="309" spans="1:4" x14ac:dyDescent="0.25">
      <c r="A309" t="s">
        <v>3732</v>
      </c>
      <c r="B309" s="131">
        <v>702</v>
      </c>
      <c r="C309" s="132">
        <v>40031</v>
      </c>
      <c r="D309" s="127">
        <v>1</v>
      </c>
    </row>
    <row r="310" spans="1:4" x14ac:dyDescent="0.25">
      <c r="A310" t="s">
        <v>3122</v>
      </c>
      <c r="B310" s="131">
        <v>1180</v>
      </c>
      <c r="C310" s="132">
        <v>37375</v>
      </c>
      <c r="D310" s="127">
        <v>1</v>
      </c>
    </row>
    <row r="311" spans="1:4" x14ac:dyDescent="0.25">
      <c r="A311" s="129" t="s">
        <v>3386</v>
      </c>
      <c r="B311" s="134">
        <v>176418</v>
      </c>
      <c r="C311" s="132">
        <v>5161</v>
      </c>
      <c r="D311">
        <v>0</v>
      </c>
    </row>
    <row r="312" spans="1:4" x14ac:dyDescent="0.25">
      <c r="A312" t="s">
        <v>3733</v>
      </c>
      <c r="B312" s="131">
        <v>303</v>
      </c>
      <c r="C312" s="132">
        <v>49033</v>
      </c>
      <c r="D312" s="127">
        <v>1</v>
      </c>
    </row>
    <row r="313" spans="1:4" x14ac:dyDescent="0.25">
      <c r="A313" t="s">
        <v>4891</v>
      </c>
      <c r="B313" s="131">
        <v>65</v>
      </c>
      <c r="C313" s="132">
        <v>49071</v>
      </c>
      <c r="D313" s="127">
        <v>1</v>
      </c>
    </row>
    <row r="314" spans="1:4" x14ac:dyDescent="0.25">
      <c r="A314" t="s">
        <v>3949</v>
      </c>
      <c r="B314" s="131">
        <v>285</v>
      </c>
      <c r="C314" s="132">
        <v>5074</v>
      </c>
      <c r="D314" s="127">
        <v>1</v>
      </c>
    </row>
    <row r="315" spans="1:4" x14ac:dyDescent="0.25">
      <c r="A315" t="s">
        <v>5119</v>
      </c>
      <c r="B315" s="131">
        <v>80</v>
      </c>
      <c r="C315" s="132">
        <v>37373</v>
      </c>
      <c r="D315" s="127">
        <v>1</v>
      </c>
    </row>
    <row r="316" spans="1:4" x14ac:dyDescent="0.25">
      <c r="A316" t="s">
        <v>3734</v>
      </c>
      <c r="B316" s="131">
        <v>1129</v>
      </c>
      <c r="C316" s="132">
        <v>24029</v>
      </c>
      <c r="D316" s="127">
        <v>1</v>
      </c>
    </row>
    <row r="317" spans="1:4" x14ac:dyDescent="0.25">
      <c r="A317" t="s">
        <v>3950</v>
      </c>
      <c r="B317" s="131">
        <v>62</v>
      </c>
      <c r="C317" s="132">
        <v>24131</v>
      </c>
      <c r="D317" s="127">
        <v>1</v>
      </c>
    </row>
    <row r="318" spans="1:4" x14ac:dyDescent="0.25">
      <c r="A318" t="s">
        <v>3387</v>
      </c>
      <c r="B318" s="131">
        <v>133</v>
      </c>
      <c r="C318" s="132">
        <v>34029</v>
      </c>
      <c r="D318" s="127">
        <v>1</v>
      </c>
    </row>
    <row r="319" spans="1:4" x14ac:dyDescent="0.25">
      <c r="A319" t="s">
        <v>4169</v>
      </c>
      <c r="B319" s="131">
        <v>205</v>
      </c>
      <c r="C319" s="132">
        <v>49214</v>
      </c>
      <c r="D319" s="127">
        <v>1</v>
      </c>
    </row>
    <row r="320" spans="1:4" x14ac:dyDescent="0.25">
      <c r="A320" t="s">
        <v>4504</v>
      </c>
      <c r="B320" s="131">
        <v>82</v>
      </c>
      <c r="C320" s="132">
        <v>24160</v>
      </c>
      <c r="D320" s="127">
        <v>1</v>
      </c>
    </row>
    <row r="321" spans="1:4" x14ac:dyDescent="0.25">
      <c r="A321" t="s">
        <v>4505</v>
      </c>
      <c r="B321" s="131">
        <v>171</v>
      </c>
      <c r="C321" s="132">
        <v>24047</v>
      </c>
      <c r="D321" s="127">
        <v>1</v>
      </c>
    </row>
    <row r="322" spans="1:4" x14ac:dyDescent="0.25">
      <c r="A322" t="s">
        <v>5120</v>
      </c>
      <c r="B322" s="131">
        <v>151</v>
      </c>
      <c r="C322" s="132">
        <v>24123</v>
      </c>
      <c r="D322" s="127">
        <v>1</v>
      </c>
    </row>
    <row r="323" spans="1:4" x14ac:dyDescent="0.25">
      <c r="A323" t="s">
        <v>3735</v>
      </c>
      <c r="B323" s="131">
        <v>1335</v>
      </c>
      <c r="C323" s="132">
        <v>42094</v>
      </c>
      <c r="D323" s="127">
        <v>1</v>
      </c>
    </row>
    <row r="324" spans="1:4" x14ac:dyDescent="0.25">
      <c r="A324" t="s">
        <v>3388</v>
      </c>
      <c r="B324" s="131">
        <v>160</v>
      </c>
      <c r="C324" s="132">
        <v>24216</v>
      </c>
      <c r="D324" s="127">
        <v>1</v>
      </c>
    </row>
    <row r="325" spans="1:4" x14ac:dyDescent="0.25">
      <c r="A325" t="s">
        <v>4171</v>
      </c>
      <c r="B325" s="131">
        <v>60</v>
      </c>
      <c r="C325" s="132">
        <v>24055</v>
      </c>
      <c r="D325" s="127">
        <v>1</v>
      </c>
    </row>
    <row r="326" spans="1:4" x14ac:dyDescent="0.25">
      <c r="A326" t="s">
        <v>4172</v>
      </c>
      <c r="B326" s="131">
        <v>279</v>
      </c>
      <c r="C326" s="132">
        <v>40032</v>
      </c>
      <c r="D326" s="127">
        <v>1</v>
      </c>
    </row>
    <row r="327" spans="1:4" x14ac:dyDescent="0.25">
      <c r="A327" t="s">
        <v>4170</v>
      </c>
      <c r="B327" s="131">
        <v>78</v>
      </c>
      <c r="C327" s="132">
        <v>5152</v>
      </c>
      <c r="D327" s="127">
        <v>1</v>
      </c>
    </row>
    <row r="328" spans="1:4" x14ac:dyDescent="0.25">
      <c r="A328" t="s">
        <v>3123</v>
      </c>
      <c r="B328" s="131">
        <v>161</v>
      </c>
      <c r="C328" s="132">
        <v>5207</v>
      </c>
      <c r="D328" s="127">
        <v>1</v>
      </c>
    </row>
    <row r="329" spans="1:4" x14ac:dyDescent="0.25">
      <c r="A329" t="s">
        <v>3124</v>
      </c>
      <c r="B329" s="131">
        <v>70</v>
      </c>
      <c r="C329" s="132">
        <v>5204</v>
      </c>
      <c r="D329" s="127">
        <v>1</v>
      </c>
    </row>
    <row r="330" spans="1:4" x14ac:dyDescent="0.25">
      <c r="A330" t="s">
        <v>3125</v>
      </c>
      <c r="B330" s="131">
        <v>257</v>
      </c>
      <c r="C330" s="132">
        <v>40219</v>
      </c>
      <c r="D330" s="127">
        <v>1</v>
      </c>
    </row>
    <row r="331" spans="1:4" x14ac:dyDescent="0.25">
      <c r="A331" t="s">
        <v>3389</v>
      </c>
      <c r="B331" s="131">
        <v>40</v>
      </c>
      <c r="C331" s="132">
        <v>9221</v>
      </c>
      <c r="D331" s="127">
        <v>1</v>
      </c>
    </row>
    <row r="332" spans="1:4" x14ac:dyDescent="0.25">
      <c r="A332" t="s">
        <v>4892</v>
      </c>
      <c r="B332" s="131">
        <v>3763</v>
      </c>
      <c r="C332" s="132">
        <v>40065</v>
      </c>
      <c r="D332" s="127">
        <v>1</v>
      </c>
    </row>
    <row r="333" spans="1:4" x14ac:dyDescent="0.25">
      <c r="A333" t="s">
        <v>4893</v>
      </c>
      <c r="B333" s="131">
        <v>41</v>
      </c>
      <c r="C333" s="132">
        <v>9214</v>
      </c>
      <c r="D333" s="127">
        <v>1</v>
      </c>
    </row>
    <row r="334" spans="1:4" x14ac:dyDescent="0.25">
      <c r="A334" t="s">
        <v>4506</v>
      </c>
      <c r="B334" s="131">
        <v>644</v>
      </c>
      <c r="C334" s="132">
        <v>9438</v>
      </c>
      <c r="D334" s="127">
        <v>1</v>
      </c>
    </row>
    <row r="335" spans="1:4" x14ac:dyDescent="0.25">
      <c r="A335" t="s">
        <v>3126</v>
      </c>
      <c r="B335" s="131">
        <v>79</v>
      </c>
      <c r="C335" s="132">
        <v>24024</v>
      </c>
      <c r="D335" s="127">
        <v>1</v>
      </c>
    </row>
    <row r="336" spans="1:4" x14ac:dyDescent="0.25">
      <c r="A336" t="s">
        <v>4723</v>
      </c>
      <c r="B336" s="131">
        <v>51</v>
      </c>
      <c r="C336" s="132">
        <v>9246</v>
      </c>
      <c r="D336" s="127">
        <v>1</v>
      </c>
    </row>
    <row r="337" spans="1:4" x14ac:dyDescent="0.25">
      <c r="A337" t="s">
        <v>4724</v>
      </c>
      <c r="B337" s="131">
        <v>352</v>
      </c>
      <c r="C337" s="132">
        <v>49024</v>
      </c>
      <c r="D337" s="127">
        <v>1</v>
      </c>
    </row>
    <row r="338" spans="1:4" x14ac:dyDescent="0.25">
      <c r="A338" t="s">
        <v>4173</v>
      </c>
      <c r="B338" s="131">
        <v>4254</v>
      </c>
      <c r="C338" s="132">
        <v>5127</v>
      </c>
      <c r="D338" s="127">
        <v>1</v>
      </c>
    </row>
    <row r="339" spans="1:4" x14ac:dyDescent="0.25">
      <c r="A339" t="s">
        <v>4894</v>
      </c>
      <c r="B339" s="131">
        <v>66</v>
      </c>
      <c r="C339" s="132">
        <v>24067</v>
      </c>
      <c r="D339" s="127">
        <v>1</v>
      </c>
    </row>
    <row r="340" spans="1:4" x14ac:dyDescent="0.25">
      <c r="A340" t="s">
        <v>3736</v>
      </c>
      <c r="B340" s="131">
        <v>417</v>
      </c>
      <c r="C340" s="132">
        <v>37073</v>
      </c>
      <c r="D340" s="127">
        <v>1</v>
      </c>
    </row>
    <row r="341" spans="1:4" x14ac:dyDescent="0.25">
      <c r="A341" t="s">
        <v>3737</v>
      </c>
      <c r="B341" s="131">
        <v>747</v>
      </c>
      <c r="C341" s="132">
        <v>42103</v>
      </c>
      <c r="D341" s="127">
        <v>1</v>
      </c>
    </row>
    <row r="342" spans="1:4" x14ac:dyDescent="0.25">
      <c r="A342" t="s">
        <v>4174</v>
      </c>
      <c r="B342" s="131">
        <v>371</v>
      </c>
      <c r="C342" s="132">
        <v>42113</v>
      </c>
      <c r="D342" s="127">
        <v>1</v>
      </c>
    </row>
    <row r="343" spans="1:4" x14ac:dyDescent="0.25">
      <c r="A343" t="s">
        <v>3738</v>
      </c>
      <c r="B343" s="131">
        <v>4996</v>
      </c>
      <c r="C343" s="132">
        <v>37136</v>
      </c>
      <c r="D343" s="127">
        <v>1</v>
      </c>
    </row>
    <row r="344" spans="1:4" x14ac:dyDescent="0.25">
      <c r="A344" t="s">
        <v>4507</v>
      </c>
      <c r="B344" s="131">
        <v>26</v>
      </c>
      <c r="C344" s="132">
        <v>9131</v>
      </c>
      <c r="D344" s="127">
        <v>1</v>
      </c>
    </row>
    <row r="345" spans="1:4" x14ac:dyDescent="0.25">
      <c r="A345" t="s">
        <v>3951</v>
      </c>
      <c r="B345" s="131">
        <v>87</v>
      </c>
      <c r="C345" s="132">
        <v>49151</v>
      </c>
      <c r="D345" s="127">
        <v>1</v>
      </c>
    </row>
    <row r="346" spans="1:4" x14ac:dyDescent="0.25">
      <c r="A346" t="s">
        <v>4725</v>
      </c>
      <c r="B346" s="131">
        <v>51</v>
      </c>
      <c r="C346" s="132">
        <v>24214</v>
      </c>
      <c r="D346" s="127">
        <v>1</v>
      </c>
    </row>
    <row r="347" spans="1:4" x14ac:dyDescent="0.25">
      <c r="A347" t="s">
        <v>3391</v>
      </c>
      <c r="B347" s="131">
        <v>420</v>
      </c>
      <c r="C347" s="132">
        <v>49080</v>
      </c>
      <c r="D347" s="127">
        <v>1</v>
      </c>
    </row>
    <row r="348" spans="1:4" x14ac:dyDescent="0.25">
      <c r="A348" t="s">
        <v>4726</v>
      </c>
      <c r="B348" s="131">
        <v>56</v>
      </c>
      <c r="C348" s="132">
        <v>24144</v>
      </c>
      <c r="D348" s="127">
        <v>1</v>
      </c>
    </row>
    <row r="349" spans="1:4" x14ac:dyDescent="0.25">
      <c r="A349" t="s">
        <v>4175</v>
      </c>
      <c r="B349" s="131">
        <v>1166</v>
      </c>
      <c r="C349" s="132">
        <v>37016</v>
      </c>
      <c r="D349" s="127">
        <v>1</v>
      </c>
    </row>
    <row r="350" spans="1:4" x14ac:dyDescent="0.25">
      <c r="A350" t="s">
        <v>4176</v>
      </c>
      <c r="B350" s="131">
        <v>573</v>
      </c>
      <c r="C350" s="132">
        <v>40095</v>
      </c>
      <c r="D350" s="127">
        <v>1</v>
      </c>
    </row>
    <row r="351" spans="1:4" x14ac:dyDescent="0.25">
      <c r="A351" t="s">
        <v>4177</v>
      </c>
      <c r="B351" s="131">
        <v>91</v>
      </c>
      <c r="C351" s="132">
        <v>47054</v>
      </c>
      <c r="D351" s="127">
        <v>1</v>
      </c>
    </row>
    <row r="352" spans="1:4" x14ac:dyDescent="0.25">
      <c r="A352" t="s">
        <v>4178</v>
      </c>
      <c r="B352" s="131">
        <v>153</v>
      </c>
      <c r="C352" s="132">
        <v>47145</v>
      </c>
      <c r="D352" s="127">
        <v>1</v>
      </c>
    </row>
    <row r="353" spans="1:4" x14ac:dyDescent="0.25">
      <c r="A353" t="s">
        <v>3952</v>
      </c>
      <c r="B353" s="131">
        <v>324</v>
      </c>
      <c r="C353" s="132">
        <v>49029</v>
      </c>
      <c r="D353" s="127">
        <v>1</v>
      </c>
    </row>
    <row r="354" spans="1:4" x14ac:dyDescent="0.25">
      <c r="A354" t="s">
        <v>4179</v>
      </c>
      <c r="B354" s="131">
        <v>690</v>
      </c>
      <c r="C354" s="132">
        <v>37142</v>
      </c>
      <c r="D354" s="127">
        <v>1</v>
      </c>
    </row>
    <row r="355" spans="1:4" x14ac:dyDescent="0.25">
      <c r="A355" t="s">
        <v>3739</v>
      </c>
      <c r="B355" s="131">
        <v>218</v>
      </c>
      <c r="C355" s="132">
        <v>47098</v>
      </c>
      <c r="D355" s="127">
        <v>1</v>
      </c>
    </row>
    <row r="356" spans="1:4" x14ac:dyDescent="0.25">
      <c r="A356" t="s">
        <v>5121</v>
      </c>
      <c r="B356" s="131">
        <v>299</v>
      </c>
      <c r="C356" s="132">
        <v>24121</v>
      </c>
      <c r="D356" s="127">
        <v>1</v>
      </c>
    </row>
    <row r="357" spans="1:4" x14ac:dyDescent="0.25">
      <c r="A357" t="s">
        <v>5122</v>
      </c>
      <c r="B357" s="131">
        <v>755</v>
      </c>
      <c r="C357" s="132">
        <v>49171</v>
      </c>
      <c r="D357" s="127">
        <v>1</v>
      </c>
    </row>
    <row r="358" spans="1:4" x14ac:dyDescent="0.25">
      <c r="A358" t="s">
        <v>4895</v>
      </c>
      <c r="B358" s="131">
        <v>1060</v>
      </c>
      <c r="C358" s="132">
        <v>37032</v>
      </c>
      <c r="D358" s="127">
        <v>1</v>
      </c>
    </row>
    <row r="359" spans="1:4" x14ac:dyDescent="0.25">
      <c r="A359" t="s">
        <v>3740</v>
      </c>
      <c r="B359" s="131">
        <v>111</v>
      </c>
      <c r="C359" s="132">
        <v>9085</v>
      </c>
      <c r="D359" s="127">
        <v>1</v>
      </c>
    </row>
    <row r="360" spans="1:4" x14ac:dyDescent="0.25">
      <c r="A360" t="s">
        <v>3392</v>
      </c>
      <c r="B360" s="131">
        <v>179</v>
      </c>
      <c r="C360" s="132">
        <v>9163</v>
      </c>
      <c r="D360" s="127">
        <v>1</v>
      </c>
    </row>
    <row r="361" spans="1:4" x14ac:dyDescent="0.25">
      <c r="A361" t="s">
        <v>4180</v>
      </c>
      <c r="B361" s="131">
        <v>155</v>
      </c>
      <c r="C361" s="132">
        <v>34237</v>
      </c>
      <c r="D361" s="127">
        <v>1</v>
      </c>
    </row>
    <row r="362" spans="1:4" x14ac:dyDescent="0.25">
      <c r="A362" t="s">
        <v>4896</v>
      </c>
      <c r="B362" s="131">
        <v>213</v>
      </c>
      <c r="C362" s="132">
        <v>49239</v>
      </c>
      <c r="D362" s="127">
        <v>1</v>
      </c>
    </row>
    <row r="363" spans="1:4" x14ac:dyDescent="0.25">
      <c r="A363" t="s">
        <v>4181</v>
      </c>
      <c r="B363" s="131">
        <v>256</v>
      </c>
      <c r="C363" s="132">
        <v>24228</v>
      </c>
      <c r="D363" s="127">
        <v>1</v>
      </c>
    </row>
    <row r="364" spans="1:4" x14ac:dyDescent="0.25">
      <c r="A364" t="s">
        <v>4508</v>
      </c>
      <c r="B364" s="131">
        <v>230</v>
      </c>
      <c r="C364" s="132">
        <v>9458</v>
      </c>
      <c r="D364" s="127">
        <v>1</v>
      </c>
    </row>
    <row r="365" spans="1:4" x14ac:dyDescent="0.25">
      <c r="A365" t="s">
        <v>3741</v>
      </c>
      <c r="B365" s="131">
        <v>212</v>
      </c>
      <c r="C365" s="132">
        <v>40036</v>
      </c>
      <c r="D365" s="127">
        <v>1</v>
      </c>
    </row>
    <row r="366" spans="1:4" x14ac:dyDescent="0.25">
      <c r="A366" t="s">
        <v>3393</v>
      </c>
      <c r="B366" s="131">
        <v>57</v>
      </c>
      <c r="C366" s="132">
        <v>5055</v>
      </c>
      <c r="D366" s="127">
        <v>1</v>
      </c>
    </row>
    <row r="367" spans="1:4" x14ac:dyDescent="0.25">
      <c r="A367" t="s">
        <v>3742</v>
      </c>
      <c r="B367" s="131">
        <v>4097</v>
      </c>
      <c r="C367" s="132">
        <v>24087</v>
      </c>
      <c r="D367" s="127">
        <v>1</v>
      </c>
    </row>
    <row r="368" spans="1:4" x14ac:dyDescent="0.25">
      <c r="A368" t="s">
        <v>4897</v>
      </c>
      <c r="B368" s="131">
        <v>149</v>
      </c>
      <c r="C368" s="132">
        <v>24102</v>
      </c>
      <c r="D368" s="127">
        <v>1</v>
      </c>
    </row>
    <row r="369" spans="1:4" x14ac:dyDescent="0.25">
      <c r="A369" t="s">
        <v>4898</v>
      </c>
      <c r="B369" s="131">
        <v>238</v>
      </c>
      <c r="C369" s="132">
        <v>34076</v>
      </c>
      <c r="D369" s="127">
        <v>1</v>
      </c>
    </row>
    <row r="370" spans="1:4" x14ac:dyDescent="0.25">
      <c r="A370" t="s">
        <v>3127</v>
      </c>
      <c r="B370" s="131">
        <v>42</v>
      </c>
      <c r="C370" s="132">
        <v>37160</v>
      </c>
      <c r="D370" s="127">
        <v>1</v>
      </c>
    </row>
    <row r="371" spans="1:4" x14ac:dyDescent="0.25">
      <c r="A371" t="s">
        <v>4182</v>
      </c>
      <c r="B371" s="131">
        <v>860</v>
      </c>
      <c r="C371" s="132">
        <v>49176</v>
      </c>
      <c r="D371" s="127">
        <v>1</v>
      </c>
    </row>
    <row r="372" spans="1:4" x14ac:dyDescent="0.25">
      <c r="A372" s="130" t="s">
        <v>3128</v>
      </c>
      <c r="B372" s="135">
        <v>5025</v>
      </c>
      <c r="C372" s="132">
        <v>47005</v>
      </c>
      <c r="D372" s="137">
        <v>1</v>
      </c>
    </row>
    <row r="373" spans="1:4" x14ac:dyDescent="0.25">
      <c r="A373" t="s">
        <v>4727</v>
      </c>
      <c r="B373" s="131">
        <v>108</v>
      </c>
      <c r="C373" s="132">
        <v>47184</v>
      </c>
      <c r="D373" s="127">
        <v>1</v>
      </c>
    </row>
    <row r="374" spans="1:4" x14ac:dyDescent="0.25">
      <c r="A374" t="s">
        <v>3743</v>
      </c>
      <c r="B374" s="131">
        <v>249</v>
      </c>
      <c r="C374" s="132">
        <v>24003</v>
      </c>
      <c r="D374" s="127">
        <v>1</v>
      </c>
    </row>
    <row r="375" spans="1:4" x14ac:dyDescent="0.25">
      <c r="A375" t="s">
        <v>3394</v>
      </c>
      <c r="B375" s="131">
        <v>433</v>
      </c>
      <c r="C375" s="132">
        <v>37185</v>
      </c>
      <c r="D375" s="127">
        <v>1</v>
      </c>
    </row>
    <row r="376" spans="1:4" x14ac:dyDescent="0.25">
      <c r="A376" t="s">
        <v>4183</v>
      </c>
      <c r="B376" s="131">
        <v>77</v>
      </c>
      <c r="C376" s="132">
        <v>24145</v>
      </c>
      <c r="D376" s="127">
        <v>1</v>
      </c>
    </row>
    <row r="377" spans="1:4" x14ac:dyDescent="0.25">
      <c r="A377" t="s">
        <v>4899</v>
      </c>
      <c r="B377" s="131">
        <v>75</v>
      </c>
      <c r="C377" s="132">
        <v>24210</v>
      </c>
      <c r="D377" s="127">
        <v>1</v>
      </c>
    </row>
    <row r="378" spans="1:4" x14ac:dyDescent="0.25">
      <c r="A378" t="s">
        <v>3395</v>
      </c>
      <c r="B378" s="131">
        <v>25</v>
      </c>
      <c r="C378" s="132">
        <v>49109</v>
      </c>
      <c r="D378" s="127">
        <v>1</v>
      </c>
    </row>
    <row r="379" spans="1:4" x14ac:dyDescent="0.25">
      <c r="A379" t="s">
        <v>4184</v>
      </c>
      <c r="B379" s="131">
        <v>265</v>
      </c>
      <c r="C379" s="132">
        <v>37187</v>
      </c>
      <c r="D379" s="127">
        <v>1</v>
      </c>
    </row>
    <row r="380" spans="1:4" x14ac:dyDescent="0.25">
      <c r="A380" t="s">
        <v>4185</v>
      </c>
      <c r="B380" s="131">
        <v>950</v>
      </c>
      <c r="C380" s="132">
        <v>42165</v>
      </c>
      <c r="D380" s="127">
        <v>1</v>
      </c>
    </row>
    <row r="381" spans="1:4" x14ac:dyDescent="0.25">
      <c r="A381" t="s">
        <v>4509</v>
      </c>
      <c r="B381" s="131">
        <v>3562</v>
      </c>
      <c r="C381" s="132">
        <v>24132</v>
      </c>
      <c r="D381" s="127">
        <v>1</v>
      </c>
    </row>
    <row r="382" spans="1:4" x14ac:dyDescent="0.25">
      <c r="A382" t="s">
        <v>4186</v>
      </c>
      <c r="B382" s="131">
        <v>833</v>
      </c>
      <c r="C382" s="132">
        <v>49135</v>
      </c>
      <c r="D382" s="127">
        <v>1</v>
      </c>
    </row>
    <row r="383" spans="1:4" x14ac:dyDescent="0.25">
      <c r="A383" t="s">
        <v>4187</v>
      </c>
      <c r="B383" s="131">
        <v>191</v>
      </c>
      <c r="C383" s="132">
        <v>34010</v>
      </c>
      <c r="D383" s="127">
        <v>1</v>
      </c>
    </row>
    <row r="384" spans="1:4" x14ac:dyDescent="0.25">
      <c r="A384" t="s">
        <v>4510</v>
      </c>
      <c r="B384" s="131">
        <v>1340</v>
      </c>
      <c r="C384" s="132">
        <v>40122</v>
      </c>
      <c r="D384" s="127">
        <v>1</v>
      </c>
    </row>
    <row r="385" spans="1:4" x14ac:dyDescent="0.25">
      <c r="A385" t="s">
        <v>3129</v>
      </c>
      <c r="B385" s="131">
        <v>98</v>
      </c>
      <c r="C385" s="132">
        <v>37121</v>
      </c>
      <c r="D385" s="127">
        <v>1</v>
      </c>
    </row>
    <row r="386" spans="1:4" x14ac:dyDescent="0.25">
      <c r="A386" t="s">
        <v>4728</v>
      </c>
      <c r="B386" s="131">
        <v>34</v>
      </c>
      <c r="C386" s="132">
        <v>37300</v>
      </c>
      <c r="D386" s="127">
        <v>1</v>
      </c>
    </row>
    <row r="387" spans="1:4" x14ac:dyDescent="0.25">
      <c r="A387" t="s">
        <v>5123</v>
      </c>
      <c r="B387" s="131">
        <v>445</v>
      </c>
      <c r="C387" s="132">
        <v>9390</v>
      </c>
      <c r="D387" s="127">
        <v>1</v>
      </c>
    </row>
    <row r="388" spans="1:4" x14ac:dyDescent="0.25">
      <c r="A388" t="s">
        <v>5124</v>
      </c>
      <c r="B388" s="131">
        <v>228</v>
      </c>
      <c r="C388" s="132">
        <v>42019</v>
      </c>
      <c r="D388" s="127">
        <v>1</v>
      </c>
    </row>
    <row r="389" spans="1:4" x14ac:dyDescent="0.25">
      <c r="A389" t="s">
        <v>3953</v>
      </c>
      <c r="B389" s="131">
        <v>73</v>
      </c>
      <c r="C389" s="132">
        <v>47121</v>
      </c>
      <c r="D389" s="127">
        <v>1</v>
      </c>
    </row>
    <row r="390" spans="1:4" x14ac:dyDescent="0.25">
      <c r="A390" t="s">
        <v>4729</v>
      </c>
      <c r="B390" s="131">
        <v>14</v>
      </c>
      <c r="C390" s="132">
        <v>9125</v>
      </c>
      <c r="D390" s="127">
        <v>1</v>
      </c>
    </row>
    <row r="391" spans="1:4" x14ac:dyDescent="0.25">
      <c r="A391" t="s">
        <v>4613</v>
      </c>
      <c r="B391" s="131">
        <v>51</v>
      </c>
      <c r="C391" s="132">
        <v>24224</v>
      </c>
      <c r="D391" s="127">
        <v>1</v>
      </c>
    </row>
    <row r="392" spans="1:4" x14ac:dyDescent="0.25">
      <c r="A392" t="s">
        <v>4730</v>
      </c>
      <c r="B392" s="131">
        <v>14</v>
      </c>
      <c r="C392" s="132">
        <v>40228</v>
      </c>
      <c r="D392" s="127">
        <v>1</v>
      </c>
    </row>
    <row r="393" spans="1:4" x14ac:dyDescent="0.25">
      <c r="A393" t="s">
        <v>3396</v>
      </c>
      <c r="B393" s="131">
        <v>30</v>
      </c>
      <c r="C393" s="132">
        <v>5115</v>
      </c>
      <c r="D393" s="127">
        <v>1</v>
      </c>
    </row>
    <row r="394" spans="1:4" x14ac:dyDescent="0.25">
      <c r="A394" t="s">
        <v>5125</v>
      </c>
      <c r="B394" s="131">
        <v>506</v>
      </c>
      <c r="C394" s="132">
        <v>24091</v>
      </c>
      <c r="D394" s="127">
        <v>1</v>
      </c>
    </row>
    <row r="395" spans="1:4" x14ac:dyDescent="0.25">
      <c r="A395" s="129" t="s">
        <v>4188</v>
      </c>
      <c r="B395" s="134">
        <v>7251</v>
      </c>
      <c r="C395" s="132">
        <v>24198</v>
      </c>
      <c r="D395">
        <v>0</v>
      </c>
    </row>
    <row r="396" spans="1:4" x14ac:dyDescent="0.25">
      <c r="A396" t="s">
        <v>5126</v>
      </c>
      <c r="B396" s="131">
        <v>179</v>
      </c>
      <c r="C396" s="132">
        <v>34108</v>
      </c>
      <c r="D396" s="127">
        <v>1</v>
      </c>
    </row>
    <row r="397" spans="1:4" x14ac:dyDescent="0.25">
      <c r="A397" t="s">
        <v>4511</v>
      </c>
      <c r="B397" s="131">
        <v>2494</v>
      </c>
      <c r="C397" s="132">
        <v>5076</v>
      </c>
      <c r="D397" s="127">
        <v>1</v>
      </c>
    </row>
    <row r="398" spans="1:4" x14ac:dyDescent="0.25">
      <c r="A398" t="s">
        <v>3397</v>
      </c>
      <c r="B398" s="131">
        <v>40</v>
      </c>
      <c r="C398" s="132">
        <v>24004</v>
      </c>
      <c r="D398" s="127">
        <v>1</v>
      </c>
    </row>
    <row r="399" spans="1:4" x14ac:dyDescent="0.25">
      <c r="A399" t="s">
        <v>3398</v>
      </c>
      <c r="B399" s="131">
        <v>424</v>
      </c>
      <c r="C399" s="132">
        <v>47157</v>
      </c>
      <c r="D399" s="127">
        <v>1</v>
      </c>
    </row>
    <row r="400" spans="1:4" x14ac:dyDescent="0.25">
      <c r="A400" t="s">
        <v>3399</v>
      </c>
      <c r="B400" s="131">
        <v>1369</v>
      </c>
      <c r="C400" s="132">
        <v>34218</v>
      </c>
      <c r="D400" s="127">
        <v>1</v>
      </c>
    </row>
    <row r="401" spans="1:4" x14ac:dyDescent="0.25">
      <c r="A401" t="s">
        <v>3400</v>
      </c>
      <c r="B401" s="131">
        <v>1136</v>
      </c>
      <c r="C401" s="132">
        <v>37070</v>
      </c>
      <c r="D401" s="127">
        <v>1</v>
      </c>
    </row>
    <row r="402" spans="1:4" x14ac:dyDescent="0.25">
      <c r="A402" t="s">
        <v>3130</v>
      </c>
      <c r="B402" s="131">
        <v>435</v>
      </c>
      <c r="C402" s="132">
        <v>9108</v>
      </c>
      <c r="D402" s="127">
        <v>1</v>
      </c>
    </row>
    <row r="403" spans="1:4" x14ac:dyDescent="0.25">
      <c r="A403" t="s">
        <v>3954</v>
      </c>
      <c r="B403" s="131">
        <v>53</v>
      </c>
      <c r="C403" s="132">
        <v>47011</v>
      </c>
      <c r="D403" s="127">
        <v>1</v>
      </c>
    </row>
    <row r="404" spans="1:4" x14ac:dyDescent="0.25">
      <c r="A404" t="s">
        <v>3401</v>
      </c>
      <c r="B404" s="131">
        <v>115</v>
      </c>
      <c r="C404" s="132">
        <v>49123</v>
      </c>
      <c r="D404" s="127">
        <v>1</v>
      </c>
    </row>
    <row r="405" spans="1:4" x14ac:dyDescent="0.25">
      <c r="A405" t="s">
        <v>3744</v>
      </c>
      <c r="B405" s="131">
        <v>344</v>
      </c>
      <c r="C405" s="132">
        <v>49128</v>
      </c>
      <c r="D405" s="127">
        <v>1</v>
      </c>
    </row>
    <row r="406" spans="1:4" x14ac:dyDescent="0.25">
      <c r="A406" t="s">
        <v>4900</v>
      </c>
      <c r="B406" s="131">
        <v>994</v>
      </c>
      <c r="C406" s="132">
        <v>49050</v>
      </c>
      <c r="D406" s="127">
        <v>1</v>
      </c>
    </row>
    <row r="407" spans="1:4" x14ac:dyDescent="0.25">
      <c r="A407" t="s">
        <v>4189</v>
      </c>
      <c r="B407" s="131">
        <v>113</v>
      </c>
      <c r="C407" s="132">
        <v>40004</v>
      </c>
      <c r="D407" s="127">
        <v>1</v>
      </c>
    </row>
    <row r="408" spans="1:4" x14ac:dyDescent="0.25">
      <c r="A408" t="s">
        <v>3745</v>
      </c>
      <c r="B408" s="131">
        <v>3364</v>
      </c>
      <c r="C408" s="132">
        <v>5082</v>
      </c>
      <c r="D408" s="127">
        <v>1</v>
      </c>
    </row>
    <row r="409" spans="1:4" x14ac:dyDescent="0.25">
      <c r="A409" t="s">
        <v>4190</v>
      </c>
      <c r="B409" s="131">
        <v>1231</v>
      </c>
      <c r="C409" s="132">
        <v>9058</v>
      </c>
      <c r="D409" s="127">
        <v>1</v>
      </c>
    </row>
    <row r="410" spans="1:4" x14ac:dyDescent="0.25">
      <c r="A410" t="s">
        <v>4191</v>
      </c>
      <c r="B410" s="131">
        <v>206</v>
      </c>
      <c r="C410" s="132">
        <v>9151</v>
      </c>
      <c r="D410" s="127">
        <v>1</v>
      </c>
    </row>
    <row r="411" spans="1:4" x14ac:dyDescent="0.25">
      <c r="A411" t="s">
        <v>4512</v>
      </c>
      <c r="B411" s="131">
        <v>146</v>
      </c>
      <c r="C411" s="132">
        <v>24006</v>
      </c>
      <c r="D411" s="127">
        <v>1</v>
      </c>
    </row>
    <row r="412" spans="1:4" x14ac:dyDescent="0.25">
      <c r="A412" t="s">
        <v>4731</v>
      </c>
      <c r="B412" s="131">
        <v>20</v>
      </c>
      <c r="C412" s="132">
        <v>37313</v>
      </c>
      <c r="D412" s="127">
        <v>1</v>
      </c>
    </row>
    <row r="413" spans="1:4" x14ac:dyDescent="0.25">
      <c r="A413" t="s">
        <v>4732</v>
      </c>
      <c r="B413" s="131">
        <v>17</v>
      </c>
      <c r="C413" s="132">
        <v>49264</v>
      </c>
      <c r="D413" s="127">
        <v>1</v>
      </c>
    </row>
    <row r="414" spans="1:4" x14ac:dyDescent="0.25">
      <c r="A414" t="s">
        <v>3131</v>
      </c>
      <c r="B414" s="131">
        <v>167</v>
      </c>
      <c r="C414" s="132">
        <v>24017</v>
      </c>
      <c r="D414" s="127">
        <v>1</v>
      </c>
    </row>
    <row r="415" spans="1:4" x14ac:dyDescent="0.25">
      <c r="A415" t="s">
        <v>3402</v>
      </c>
      <c r="B415" s="131">
        <v>25</v>
      </c>
      <c r="C415" s="132">
        <v>47123</v>
      </c>
      <c r="D415" s="127">
        <v>1</v>
      </c>
    </row>
    <row r="416" spans="1:4" x14ac:dyDescent="0.25">
      <c r="A416" t="s">
        <v>3955</v>
      </c>
      <c r="B416" s="131">
        <v>2035</v>
      </c>
      <c r="C416" s="132">
        <v>24143</v>
      </c>
      <c r="D416" s="127">
        <v>1</v>
      </c>
    </row>
    <row r="417" spans="1:4" x14ac:dyDescent="0.25">
      <c r="A417" t="s">
        <v>3746</v>
      </c>
      <c r="B417" s="131">
        <v>2224</v>
      </c>
      <c r="C417" s="132">
        <v>40901</v>
      </c>
      <c r="D417" s="127">
        <v>1</v>
      </c>
    </row>
    <row r="418" spans="1:4" x14ac:dyDescent="0.25">
      <c r="A418" t="s">
        <v>3747</v>
      </c>
      <c r="B418" s="131">
        <v>446</v>
      </c>
      <c r="C418" s="132">
        <v>9098</v>
      </c>
      <c r="D418" s="127">
        <v>1</v>
      </c>
    </row>
    <row r="419" spans="1:4" x14ac:dyDescent="0.25">
      <c r="A419" t="s">
        <v>3748</v>
      </c>
      <c r="B419" s="131">
        <v>531</v>
      </c>
      <c r="C419" s="132">
        <v>9113</v>
      </c>
      <c r="D419" s="127">
        <v>1</v>
      </c>
    </row>
    <row r="420" spans="1:4" x14ac:dyDescent="0.25">
      <c r="A420" t="s">
        <v>4192</v>
      </c>
      <c r="B420" s="131">
        <v>64</v>
      </c>
      <c r="C420" s="132">
        <v>40149</v>
      </c>
      <c r="D420" s="127">
        <v>1</v>
      </c>
    </row>
    <row r="421" spans="1:4" x14ac:dyDescent="0.25">
      <c r="A421" t="s">
        <v>4733</v>
      </c>
      <c r="B421" s="131">
        <v>161</v>
      </c>
      <c r="C421" s="132">
        <v>40189</v>
      </c>
      <c r="D421" s="127">
        <v>1</v>
      </c>
    </row>
    <row r="422" spans="1:4" x14ac:dyDescent="0.25">
      <c r="A422" t="s">
        <v>4193</v>
      </c>
      <c r="B422" s="131">
        <v>59</v>
      </c>
      <c r="C422" s="132">
        <v>5201</v>
      </c>
      <c r="D422" s="127">
        <v>1</v>
      </c>
    </row>
    <row r="423" spans="1:4" x14ac:dyDescent="0.25">
      <c r="A423" t="s">
        <v>3132</v>
      </c>
      <c r="B423" s="131">
        <v>85</v>
      </c>
      <c r="C423" s="132">
        <v>24219</v>
      </c>
      <c r="D423" s="127">
        <v>1</v>
      </c>
    </row>
    <row r="424" spans="1:4" x14ac:dyDescent="0.25">
      <c r="A424" t="s">
        <v>5127</v>
      </c>
      <c r="B424" s="131">
        <v>95</v>
      </c>
      <c r="C424" s="132">
        <v>24041</v>
      </c>
      <c r="D424" s="127">
        <v>1</v>
      </c>
    </row>
    <row r="425" spans="1:4" x14ac:dyDescent="0.25">
      <c r="A425" t="s">
        <v>5128</v>
      </c>
      <c r="B425" s="131">
        <v>381</v>
      </c>
      <c r="C425" s="132">
        <v>24060</v>
      </c>
      <c r="D425" s="127">
        <v>1</v>
      </c>
    </row>
    <row r="426" spans="1:4" x14ac:dyDescent="0.25">
      <c r="A426" t="s">
        <v>3133</v>
      </c>
      <c r="B426" s="131">
        <v>73</v>
      </c>
      <c r="C426" s="132">
        <v>9315</v>
      </c>
      <c r="D426" s="127">
        <v>1</v>
      </c>
    </row>
    <row r="427" spans="1:4" x14ac:dyDescent="0.25">
      <c r="A427" t="s">
        <v>4901</v>
      </c>
      <c r="B427" s="131">
        <v>250</v>
      </c>
      <c r="C427" s="132">
        <v>24136</v>
      </c>
      <c r="D427" s="127">
        <v>1</v>
      </c>
    </row>
    <row r="428" spans="1:4" x14ac:dyDescent="0.25">
      <c r="A428" t="s">
        <v>3134</v>
      </c>
      <c r="B428" s="131">
        <v>1434</v>
      </c>
      <c r="C428" s="132">
        <v>37347</v>
      </c>
      <c r="D428" s="127">
        <v>1</v>
      </c>
    </row>
    <row r="429" spans="1:4" x14ac:dyDescent="0.25">
      <c r="A429" t="s">
        <v>3403</v>
      </c>
      <c r="B429" s="131">
        <v>30</v>
      </c>
      <c r="C429" s="132">
        <v>37323</v>
      </c>
      <c r="D429" s="127">
        <v>1</v>
      </c>
    </row>
    <row r="430" spans="1:4" x14ac:dyDescent="0.25">
      <c r="A430" t="s">
        <v>3404</v>
      </c>
      <c r="B430" s="131">
        <v>33</v>
      </c>
      <c r="C430" s="132">
        <v>40113</v>
      </c>
      <c r="D430" s="127">
        <v>1</v>
      </c>
    </row>
    <row r="431" spans="1:4" x14ac:dyDescent="0.25">
      <c r="A431" t="s">
        <v>3135</v>
      </c>
      <c r="B431" s="131">
        <v>640</v>
      </c>
      <c r="C431" s="132">
        <v>9350</v>
      </c>
      <c r="D431" s="127">
        <v>1</v>
      </c>
    </row>
    <row r="432" spans="1:4" x14ac:dyDescent="0.25">
      <c r="A432" t="s">
        <v>4194</v>
      </c>
      <c r="B432" s="131">
        <v>184</v>
      </c>
      <c r="C432" s="132">
        <v>9261</v>
      </c>
      <c r="D432" s="127">
        <v>1</v>
      </c>
    </row>
    <row r="433" spans="1:4" x14ac:dyDescent="0.25">
      <c r="A433" t="s">
        <v>4513</v>
      </c>
      <c r="B433" s="131">
        <v>156</v>
      </c>
      <c r="C433" s="132">
        <v>9425</v>
      </c>
      <c r="D433" s="127">
        <v>1</v>
      </c>
    </row>
    <row r="434" spans="1:4" x14ac:dyDescent="0.25">
      <c r="A434" t="s">
        <v>3405</v>
      </c>
      <c r="B434" s="131">
        <v>50</v>
      </c>
      <c r="C434" s="132">
        <v>24177</v>
      </c>
      <c r="D434" s="127">
        <v>1</v>
      </c>
    </row>
    <row r="435" spans="1:4" x14ac:dyDescent="0.25">
      <c r="A435" t="s">
        <v>4195</v>
      </c>
      <c r="B435" s="131">
        <v>2724</v>
      </c>
      <c r="C435" s="132">
        <v>49152</v>
      </c>
      <c r="D435" s="127">
        <v>1</v>
      </c>
    </row>
    <row r="436" spans="1:4" x14ac:dyDescent="0.25">
      <c r="A436" t="s">
        <v>4282</v>
      </c>
      <c r="B436" s="131">
        <v>628</v>
      </c>
      <c r="C436" s="132">
        <v>47228</v>
      </c>
      <c r="D436" s="127">
        <v>1</v>
      </c>
    </row>
    <row r="437" spans="1:4" x14ac:dyDescent="0.25">
      <c r="A437" t="s">
        <v>3136</v>
      </c>
      <c r="B437" s="131">
        <v>94</v>
      </c>
      <c r="C437" s="132">
        <v>5089</v>
      </c>
      <c r="D437" s="127">
        <v>1</v>
      </c>
    </row>
    <row r="438" spans="1:4" x14ac:dyDescent="0.25">
      <c r="A438" t="s">
        <v>3407</v>
      </c>
      <c r="B438" s="131">
        <v>25</v>
      </c>
      <c r="C438" s="132">
        <v>40162</v>
      </c>
      <c r="D438" s="127">
        <v>1</v>
      </c>
    </row>
    <row r="439" spans="1:4" x14ac:dyDescent="0.25">
      <c r="A439" t="s">
        <v>3956</v>
      </c>
      <c r="B439" s="131">
        <v>63</v>
      </c>
      <c r="C439" s="132">
        <v>9904</v>
      </c>
      <c r="D439" s="127">
        <v>1</v>
      </c>
    </row>
    <row r="440" spans="1:4" x14ac:dyDescent="0.25">
      <c r="A440" t="s">
        <v>3406</v>
      </c>
      <c r="B440" s="131">
        <v>36</v>
      </c>
      <c r="C440" s="132">
        <v>37209</v>
      </c>
      <c r="D440" s="127">
        <v>1</v>
      </c>
    </row>
    <row r="441" spans="1:4" x14ac:dyDescent="0.25">
      <c r="A441" t="s">
        <v>3749</v>
      </c>
      <c r="B441" s="131">
        <v>67</v>
      </c>
      <c r="C441" s="132">
        <v>47071</v>
      </c>
      <c r="D441" s="127">
        <v>1</v>
      </c>
    </row>
    <row r="442" spans="1:4" x14ac:dyDescent="0.25">
      <c r="A442" t="s">
        <v>4734</v>
      </c>
      <c r="B442" s="131">
        <v>37</v>
      </c>
      <c r="C442" s="132">
        <v>49036</v>
      </c>
      <c r="D442" s="127">
        <v>1</v>
      </c>
    </row>
    <row r="443" spans="1:4" x14ac:dyDescent="0.25">
      <c r="A443" t="s">
        <v>4196</v>
      </c>
      <c r="B443" s="131">
        <v>211</v>
      </c>
      <c r="C443" s="132">
        <v>9276</v>
      </c>
      <c r="D443" s="127">
        <v>1</v>
      </c>
    </row>
    <row r="444" spans="1:4" x14ac:dyDescent="0.25">
      <c r="A444" t="s">
        <v>4514</v>
      </c>
      <c r="B444" s="131">
        <v>130</v>
      </c>
      <c r="C444" s="132">
        <v>24152</v>
      </c>
      <c r="D444" s="127">
        <v>1</v>
      </c>
    </row>
    <row r="445" spans="1:4" x14ac:dyDescent="0.25">
      <c r="A445" t="s">
        <v>4736</v>
      </c>
      <c r="B445" s="131">
        <v>101</v>
      </c>
      <c r="C445" s="132">
        <v>24168</v>
      </c>
      <c r="D445" s="127">
        <v>1</v>
      </c>
    </row>
    <row r="446" spans="1:4" x14ac:dyDescent="0.25">
      <c r="A446" t="s">
        <v>4735</v>
      </c>
      <c r="B446" s="131">
        <v>161</v>
      </c>
      <c r="C446" s="132">
        <v>49172</v>
      </c>
      <c r="D446" s="127">
        <v>1</v>
      </c>
    </row>
    <row r="447" spans="1:4" x14ac:dyDescent="0.25">
      <c r="A447" t="s">
        <v>4197</v>
      </c>
      <c r="B447" s="131">
        <v>41</v>
      </c>
      <c r="C447" s="132">
        <v>9256</v>
      </c>
      <c r="D447" s="127">
        <v>1</v>
      </c>
    </row>
    <row r="448" spans="1:4" x14ac:dyDescent="0.25">
      <c r="A448" t="s">
        <v>3957</v>
      </c>
      <c r="B448" s="131">
        <v>344</v>
      </c>
      <c r="C448" s="132">
        <v>5099</v>
      </c>
      <c r="D448" s="127">
        <v>1</v>
      </c>
    </row>
    <row r="449" spans="1:4" x14ac:dyDescent="0.25">
      <c r="A449" t="s">
        <v>4902</v>
      </c>
      <c r="B449" s="131">
        <v>177</v>
      </c>
      <c r="C449" s="132">
        <v>24185</v>
      </c>
      <c r="D449" s="127">
        <v>1</v>
      </c>
    </row>
    <row r="450" spans="1:4" x14ac:dyDescent="0.25">
      <c r="A450" t="s">
        <v>3750</v>
      </c>
      <c r="B450" s="131">
        <v>111</v>
      </c>
      <c r="C450" s="132">
        <v>37020</v>
      </c>
      <c r="D450" s="127">
        <v>1</v>
      </c>
    </row>
    <row r="451" spans="1:4" x14ac:dyDescent="0.25">
      <c r="A451" t="s">
        <v>3958</v>
      </c>
      <c r="B451" s="131">
        <v>195</v>
      </c>
      <c r="C451" s="132">
        <v>40073</v>
      </c>
      <c r="D451" s="127">
        <v>1</v>
      </c>
    </row>
    <row r="452" spans="1:4" x14ac:dyDescent="0.25">
      <c r="A452" t="s">
        <v>4903</v>
      </c>
      <c r="B452" s="131">
        <v>109</v>
      </c>
      <c r="C452" s="132">
        <v>49064</v>
      </c>
      <c r="D452" s="127">
        <v>1</v>
      </c>
    </row>
    <row r="453" spans="1:4" x14ac:dyDescent="0.25">
      <c r="A453" t="s">
        <v>5129</v>
      </c>
      <c r="B453" s="131">
        <v>117</v>
      </c>
      <c r="C453" s="132">
        <v>24174</v>
      </c>
      <c r="D453" s="127">
        <v>1</v>
      </c>
    </row>
    <row r="454" spans="1:4" x14ac:dyDescent="0.25">
      <c r="A454" t="s">
        <v>3408</v>
      </c>
      <c r="B454" s="131">
        <v>176</v>
      </c>
      <c r="C454" s="132">
        <v>24218</v>
      </c>
      <c r="D454" s="127">
        <v>1</v>
      </c>
    </row>
    <row r="455" spans="1:4" x14ac:dyDescent="0.25">
      <c r="A455" t="s">
        <v>3751</v>
      </c>
      <c r="B455" s="131">
        <v>155</v>
      </c>
      <c r="C455" s="132">
        <v>5065</v>
      </c>
      <c r="D455" s="127">
        <v>1</v>
      </c>
    </row>
    <row r="456" spans="1:4" x14ac:dyDescent="0.25">
      <c r="A456" t="s">
        <v>3409</v>
      </c>
      <c r="B456" s="131">
        <v>650</v>
      </c>
      <c r="C456" s="132">
        <v>42144</v>
      </c>
      <c r="D456" s="127">
        <v>1</v>
      </c>
    </row>
    <row r="457" spans="1:4" x14ac:dyDescent="0.25">
      <c r="A457" t="s">
        <v>3959</v>
      </c>
      <c r="B457" s="131">
        <v>98</v>
      </c>
      <c r="C457" s="132">
        <v>49209</v>
      </c>
      <c r="D457" s="127">
        <v>1</v>
      </c>
    </row>
    <row r="458" spans="1:4" x14ac:dyDescent="0.25">
      <c r="A458" t="s">
        <v>3411</v>
      </c>
      <c r="B458" s="131">
        <v>60</v>
      </c>
      <c r="C458" s="132">
        <v>34057</v>
      </c>
      <c r="D458" s="127">
        <v>1</v>
      </c>
    </row>
    <row r="459" spans="1:4" x14ac:dyDescent="0.25">
      <c r="A459" t="s">
        <v>3960</v>
      </c>
      <c r="B459" s="131">
        <v>175</v>
      </c>
      <c r="C459" s="132">
        <v>47195</v>
      </c>
      <c r="D459" s="127">
        <v>1</v>
      </c>
    </row>
    <row r="460" spans="1:4" x14ac:dyDescent="0.25">
      <c r="A460" t="s">
        <v>3410</v>
      </c>
      <c r="B460" s="131">
        <v>793</v>
      </c>
      <c r="C460" s="132">
        <v>37103</v>
      </c>
      <c r="D460" s="127">
        <v>1</v>
      </c>
    </row>
    <row r="461" spans="1:4" x14ac:dyDescent="0.25">
      <c r="A461" t="s">
        <v>3412</v>
      </c>
      <c r="B461" s="131">
        <v>50</v>
      </c>
      <c r="C461" s="132">
        <v>5097</v>
      </c>
      <c r="D461" s="127">
        <v>1</v>
      </c>
    </row>
    <row r="462" spans="1:4" x14ac:dyDescent="0.25">
      <c r="A462" t="s">
        <v>4904</v>
      </c>
      <c r="B462" s="131">
        <v>163</v>
      </c>
      <c r="C462" s="132">
        <v>49210</v>
      </c>
      <c r="D462" s="127">
        <v>1</v>
      </c>
    </row>
    <row r="463" spans="1:4" x14ac:dyDescent="0.25">
      <c r="A463" t="s">
        <v>4515</v>
      </c>
      <c r="B463" s="131">
        <v>37</v>
      </c>
      <c r="C463" s="132">
        <v>40233</v>
      </c>
      <c r="D463" s="127">
        <v>1</v>
      </c>
    </row>
    <row r="464" spans="1:4" x14ac:dyDescent="0.25">
      <c r="A464" t="s">
        <v>4905</v>
      </c>
      <c r="B464" s="131">
        <v>56</v>
      </c>
      <c r="C464" s="132">
        <v>9902</v>
      </c>
      <c r="D464" s="127">
        <v>1</v>
      </c>
    </row>
    <row r="465" spans="1:4" x14ac:dyDescent="0.25">
      <c r="A465" t="s">
        <v>3752</v>
      </c>
      <c r="B465" s="131">
        <v>938</v>
      </c>
      <c r="C465" s="132">
        <v>24016</v>
      </c>
      <c r="D465" s="127">
        <v>1</v>
      </c>
    </row>
    <row r="466" spans="1:4" x14ac:dyDescent="0.25">
      <c r="A466" t="s">
        <v>3753</v>
      </c>
      <c r="B466" s="131">
        <v>725</v>
      </c>
      <c r="C466" s="132">
        <v>9908</v>
      </c>
      <c r="D466" s="127">
        <v>1</v>
      </c>
    </row>
    <row r="467" spans="1:4" x14ac:dyDescent="0.25">
      <c r="A467" t="s">
        <v>4906</v>
      </c>
      <c r="B467" s="131">
        <v>154</v>
      </c>
      <c r="C467" s="132">
        <v>5109</v>
      </c>
      <c r="D467" s="127">
        <v>1</v>
      </c>
    </row>
    <row r="468" spans="1:4" x14ac:dyDescent="0.25">
      <c r="A468" t="s">
        <v>5130</v>
      </c>
      <c r="B468" s="131">
        <v>465</v>
      </c>
      <c r="C468" s="132">
        <v>47205</v>
      </c>
      <c r="D468" s="127">
        <v>1</v>
      </c>
    </row>
    <row r="469" spans="1:4" x14ac:dyDescent="0.25">
      <c r="A469" t="s">
        <v>3413</v>
      </c>
      <c r="B469" s="131">
        <v>782</v>
      </c>
      <c r="C469" s="132">
        <v>24073</v>
      </c>
      <c r="D469" s="127">
        <v>1</v>
      </c>
    </row>
    <row r="470" spans="1:4" x14ac:dyDescent="0.25">
      <c r="A470" t="s">
        <v>4516</v>
      </c>
      <c r="B470" s="131">
        <v>33</v>
      </c>
      <c r="C470" s="132">
        <v>47110</v>
      </c>
      <c r="D470" s="127">
        <v>1</v>
      </c>
    </row>
    <row r="471" spans="1:4" x14ac:dyDescent="0.25">
      <c r="A471" t="s">
        <v>4907</v>
      </c>
      <c r="B471" s="131">
        <v>54</v>
      </c>
      <c r="C471" s="132">
        <v>49066</v>
      </c>
      <c r="D471" s="127">
        <v>1</v>
      </c>
    </row>
    <row r="472" spans="1:4" x14ac:dyDescent="0.25">
      <c r="A472" t="s">
        <v>3961</v>
      </c>
      <c r="B472" s="131">
        <v>222</v>
      </c>
      <c r="C472" s="132">
        <v>47124</v>
      </c>
      <c r="D472" s="127">
        <v>1</v>
      </c>
    </row>
    <row r="473" spans="1:4" x14ac:dyDescent="0.25">
      <c r="A473" t="s">
        <v>4908</v>
      </c>
      <c r="B473" s="131">
        <v>318</v>
      </c>
      <c r="C473" s="132">
        <v>37171</v>
      </c>
      <c r="D473" s="127">
        <v>1</v>
      </c>
    </row>
    <row r="474" spans="1:4" x14ac:dyDescent="0.25">
      <c r="A474" t="s">
        <v>5131</v>
      </c>
      <c r="B474" s="131">
        <v>225</v>
      </c>
      <c r="C474" s="132">
        <v>24155</v>
      </c>
      <c r="D474" s="127">
        <v>1</v>
      </c>
    </row>
    <row r="475" spans="1:4" x14ac:dyDescent="0.25">
      <c r="A475" t="s">
        <v>4909</v>
      </c>
      <c r="B475" s="131">
        <v>370</v>
      </c>
      <c r="C475" s="132">
        <v>34181</v>
      </c>
      <c r="D475" s="127">
        <v>1</v>
      </c>
    </row>
    <row r="476" spans="1:4" x14ac:dyDescent="0.25">
      <c r="A476" t="s">
        <v>4910</v>
      </c>
      <c r="B476" s="131">
        <v>833</v>
      </c>
      <c r="C476" s="132">
        <v>47148</v>
      </c>
      <c r="D476" s="127">
        <v>1</v>
      </c>
    </row>
    <row r="477" spans="1:4" x14ac:dyDescent="0.25">
      <c r="A477" t="s">
        <v>3754</v>
      </c>
      <c r="B477" s="131">
        <v>1629</v>
      </c>
      <c r="C477" s="132">
        <v>5066</v>
      </c>
      <c r="D477" s="127">
        <v>1</v>
      </c>
    </row>
    <row r="478" spans="1:4" x14ac:dyDescent="0.25">
      <c r="A478" t="s">
        <v>4911</v>
      </c>
      <c r="B478" s="131">
        <v>138</v>
      </c>
      <c r="C478" s="132">
        <v>9369</v>
      </c>
      <c r="D478" s="127">
        <v>1</v>
      </c>
    </row>
    <row r="479" spans="1:4" x14ac:dyDescent="0.25">
      <c r="A479" t="s">
        <v>4517</v>
      </c>
      <c r="B479" s="131">
        <v>31</v>
      </c>
      <c r="C479" s="132">
        <v>40094</v>
      </c>
      <c r="D479" s="127">
        <v>1</v>
      </c>
    </row>
    <row r="480" spans="1:4" x14ac:dyDescent="0.25">
      <c r="A480" t="s">
        <v>4518</v>
      </c>
      <c r="B480" s="131">
        <v>40</v>
      </c>
      <c r="C480" s="132">
        <v>24151</v>
      </c>
      <c r="D480" s="127">
        <v>1</v>
      </c>
    </row>
    <row r="481" spans="1:4" x14ac:dyDescent="0.25">
      <c r="A481" t="s">
        <v>3755</v>
      </c>
      <c r="B481" s="131">
        <v>114</v>
      </c>
      <c r="C481" s="132">
        <v>37269</v>
      </c>
      <c r="D481" s="127">
        <v>1</v>
      </c>
    </row>
    <row r="482" spans="1:4" x14ac:dyDescent="0.25">
      <c r="A482" t="s">
        <v>5132</v>
      </c>
      <c r="B482" s="131">
        <v>272</v>
      </c>
      <c r="C482" s="132">
        <v>49242</v>
      </c>
      <c r="D482" s="127">
        <v>1</v>
      </c>
    </row>
    <row r="483" spans="1:4" x14ac:dyDescent="0.25">
      <c r="A483" t="s">
        <v>4912</v>
      </c>
      <c r="B483" s="131">
        <v>215</v>
      </c>
      <c r="C483" s="132">
        <v>47210</v>
      </c>
      <c r="D483" s="127">
        <v>1</v>
      </c>
    </row>
    <row r="484" spans="1:4" x14ac:dyDescent="0.25">
      <c r="A484" t="s">
        <v>3390</v>
      </c>
      <c r="B484" s="131">
        <v>238</v>
      </c>
      <c r="C484" s="132">
        <v>34135</v>
      </c>
      <c r="D484" s="127">
        <v>1</v>
      </c>
    </row>
    <row r="485" spans="1:4" x14ac:dyDescent="0.25">
      <c r="A485" t="s">
        <v>3414</v>
      </c>
      <c r="B485" s="131">
        <v>183</v>
      </c>
      <c r="C485" s="132">
        <v>34077</v>
      </c>
      <c r="D485" s="127">
        <v>1</v>
      </c>
    </row>
    <row r="486" spans="1:4" x14ac:dyDescent="0.25">
      <c r="A486" t="s">
        <v>5133</v>
      </c>
      <c r="B486" s="131">
        <v>76</v>
      </c>
      <c r="C486" s="132">
        <v>49087</v>
      </c>
      <c r="D486" s="127">
        <v>1</v>
      </c>
    </row>
    <row r="487" spans="1:4" x14ac:dyDescent="0.25">
      <c r="A487" t="s">
        <v>3756</v>
      </c>
      <c r="B487" s="131">
        <v>403</v>
      </c>
      <c r="C487" s="132">
        <v>40030</v>
      </c>
      <c r="D487" s="127">
        <v>1</v>
      </c>
    </row>
    <row r="488" spans="1:4" x14ac:dyDescent="0.25">
      <c r="A488" t="s">
        <v>3757</v>
      </c>
      <c r="B488" s="131">
        <v>148</v>
      </c>
      <c r="C488" s="132">
        <v>49041</v>
      </c>
      <c r="D488" s="127">
        <v>1</v>
      </c>
    </row>
    <row r="489" spans="1:4" x14ac:dyDescent="0.25">
      <c r="A489" t="s">
        <v>3415</v>
      </c>
      <c r="B489" s="131">
        <v>52</v>
      </c>
      <c r="C489" s="132">
        <v>49108</v>
      </c>
      <c r="D489" s="127">
        <v>1</v>
      </c>
    </row>
    <row r="490" spans="1:4" x14ac:dyDescent="0.25">
      <c r="A490" t="s">
        <v>3137</v>
      </c>
      <c r="B490" s="131">
        <v>3152</v>
      </c>
      <c r="C490" s="132">
        <v>47179</v>
      </c>
      <c r="D490" s="127">
        <v>1</v>
      </c>
    </row>
    <row r="491" spans="1:4" x14ac:dyDescent="0.25">
      <c r="A491" t="s">
        <v>3758</v>
      </c>
      <c r="B491" s="131">
        <v>439</v>
      </c>
      <c r="C491" s="132">
        <v>40176</v>
      </c>
      <c r="D491" s="127">
        <v>1</v>
      </c>
    </row>
    <row r="492" spans="1:4" x14ac:dyDescent="0.25">
      <c r="A492" t="s">
        <v>4519</v>
      </c>
      <c r="B492" s="131">
        <v>88</v>
      </c>
      <c r="C492" s="132">
        <v>5211</v>
      </c>
      <c r="D492" s="127">
        <v>1</v>
      </c>
    </row>
    <row r="493" spans="1:4" x14ac:dyDescent="0.25">
      <c r="A493" t="s">
        <v>4913</v>
      </c>
      <c r="B493" s="131">
        <v>210</v>
      </c>
      <c r="C493" s="132">
        <v>24066</v>
      </c>
      <c r="D493" s="127">
        <v>1</v>
      </c>
    </row>
    <row r="494" spans="1:4" x14ac:dyDescent="0.25">
      <c r="A494" t="s">
        <v>3416</v>
      </c>
      <c r="B494" s="131">
        <v>115</v>
      </c>
      <c r="C494" s="132">
        <v>37207</v>
      </c>
      <c r="D494" s="127">
        <v>1</v>
      </c>
    </row>
    <row r="495" spans="1:4" x14ac:dyDescent="0.25">
      <c r="A495" t="s">
        <v>4737</v>
      </c>
      <c r="B495" s="131">
        <v>19</v>
      </c>
      <c r="C495" s="132">
        <v>5189</v>
      </c>
      <c r="D495" s="127">
        <v>1</v>
      </c>
    </row>
    <row r="496" spans="1:4" x14ac:dyDescent="0.25">
      <c r="A496" t="s">
        <v>4198</v>
      </c>
      <c r="B496" s="131">
        <v>293</v>
      </c>
      <c r="C496" s="132">
        <v>24130</v>
      </c>
      <c r="D496" s="127">
        <v>1</v>
      </c>
    </row>
    <row r="497" spans="1:4" x14ac:dyDescent="0.25">
      <c r="A497" t="s">
        <v>3138</v>
      </c>
      <c r="B497" s="131">
        <v>74</v>
      </c>
      <c r="C497" s="132">
        <v>9413</v>
      </c>
      <c r="D497" s="127">
        <v>1</v>
      </c>
    </row>
    <row r="498" spans="1:4" x14ac:dyDescent="0.25">
      <c r="A498" t="s">
        <v>4738</v>
      </c>
      <c r="B498" s="131">
        <v>27</v>
      </c>
      <c r="C498" s="132">
        <v>37297</v>
      </c>
      <c r="D498" s="127">
        <v>1</v>
      </c>
    </row>
    <row r="499" spans="1:4" x14ac:dyDescent="0.25">
      <c r="A499" t="s">
        <v>4199</v>
      </c>
      <c r="B499" s="131">
        <v>66</v>
      </c>
      <c r="C499" s="132">
        <v>24020</v>
      </c>
      <c r="D499" s="127">
        <v>1</v>
      </c>
    </row>
    <row r="500" spans="1:4" x14ac:dyDescent="0.25">
      <c r="A500" t="s">
        <v>5134</v>
      </c>
      <c r="B500" s="131">
        <v>257</v>
      </c>
      <c r="C500" s="132">
        <v>49009</v>
      </c>
      <c r="D500" s="127">
        <v>1</v>
      </c>
    </row>
    <row r="501" spans="1:4" x14ac:dyDescent="0.25">
      <c r="A501" t="s">
        <v>5135</v>
      </c>
      <c r="B501" s="131">
        <v>111</v>
      </c>
      <c r="C501" s="132">
        <v>49103</v>
      </c>
      <c r="D501" s="127">
        <v>1</v>
      </c>
    </row>
    <row r="502" spans="1:4" x14ac:dyDescent="0.25">
      <c r="A502" t="s">
        <v>4200</v>
      </c>
      <c r="B502" s="131">
        <v>71</v>
      </c>
      <c r="C502" s="132">
        <v>24054</v>
      </c>
      <c r="D502" s="127">
        <v>1</v>
      </c>
    </row>
    <row r="503" spans="1:4" x14ac:dyDescent="0.25">
      <c r="A503" t="s">
        <v>4520</v>
      </c>
      <c r="B503" s="131">
        <v>102</v>
      </c>
      <c r="C503" s="132">
        <v>37044</v>
      </c>
      <c r="D503" s="127">
        <v>1</v>
      </c>
    </row>
    <row r="504" spans="1:4" x14ac:dyDescent="0.25">
      <c r="A504" t="s">
        <v>4521</v>
      </c>
      <c r="B504" s="131">
        <v>128</v>
      </c>
      <c r="C504" s="132">
        <v>49235</v>
      </c>
      <c r="D504" s="127">
        <v>1</v>
      </c>
    </row>
    <row r="505" spans="1:4" x14ac:dyDescent="0.25">
      <c r="A505" t="s">
        <v>3417</v>
      </c>
      <c r="B505" s="131">
        <v>541</v>
      </c>
      <c r="C505" s="132">
        <v>5227</v>
      </c>
      <c r="D505" s="127">
        <v>1</v>
      </c>
    </row>
    <row r="506" spans="1:4" x14ac:dyDescent="0.25">
      <c r="A506" t="s">
        <v>5136</v>
      </c>
      <c r="B506" s="131">
        <v>119</v>
      </c>
      <c r="C506" s="132">
        <v>24040</v>
      </c>
      <c r="D506" s="127">
        <v>1</v>
      </c>
    </row>
    <row r="507" spans="1:4" x14ac:dyDescent="0.25">
      <c r="A507" t="s">
        <v>4201</v>
      </c>
      <c r="B507" s="131">
        <v>139</v>
      </c>
      <c r="C507" s="132">
        <v>24182</v>
      </c>
      <c r="D507" s="127">
        <v>1</v>
      </c>
    </row>
    <row r="508" spans="1:4" x14ac:dyDescent="0.25">
      <c r="A508" t="s">
        <v>3418</v>
      </c>
      <c r="B508" s="131">
        <v>55</v>
      </c>
      <c r="C508" s="132">
        <v>37175</v>
      </c>
      <c r="D508" s="127">
        <v>1</v>
      </c>
    </row>
    <row r="509" spans="1:4" x14ac:dyDescent="0.25">
      <c r="A509" t="s">
        <v>4202</v>
      </c>
      <c r="B509" s="131">
        <v>399</v>
      </c>
      <c r="C509" s="132">
        <v>49068</v>
      </c>
      <c r="D509" s="127">
        <v>1</v>
      </c>
    </row>
    <row r="510" spans="1:4" x14ac:dyDescent="0.25">
      <c r="A510" t="s">
        <v>3962</v>
      </c>
      <c r="B510" s="131">
        <v>265</v>
      </c>
      <c r="C510" s="132">
        <v>42149</v>
      </c>
      <c r="D510" s="127">
        <v>1</v>
      </c>
    </row>
    <row r="511" spans="1:4" x14ac:dyDescent="0.25">
      <c r="A511" t="s">
        <v>3963</v>
      </c>
      <c r="B511" s="131">
        <v>2277</v>
      </c>
      <c r="C511" s="132">
        <v>49034</v>
      </c>
      <c r="D511" s="127">
        <v>1</v>
      </c>
    </row>
    <row r="512" spans="1:4" x14ac:dyDescent="0.25">
      <c r="A512" t="s">
        <v>4914</v>
      </c>
      <c r="B512" s="131">
        <v>87</v>
      </c>
      <c r="C512" s="132">
        <v>47116</v>
      </c>
      <c r="D512" s="127">
        <v>1</v>
      </c>
    </row>
    <row r="513" spans="1:4" x14ac:dyDescent="0.25">
      <c r="A513" t="s">
        <v>4203</v>
      </c>
      <c r="B513" s="131">
        <v>488</v>
      </c>
      <c r="C513" s="132">
        <v>24068</v>
      </c>
      <c r="D513" s="127">
        <v>1</v>
      </c>
    </row>
    <row r="514" spans="1:4" x14ac:dyDescent="0.25">
      <c r="A514" t="s">
        <v>3964</v>
      </c>
      <c r="B514" s="131">
        <v>490</v>
      </c>
      <c r="C514" s="132">
        <v>37168</v>
      </c>
      <c r="D514" s="127">
        <v>1</v>
      </c>
    </row>
    <row r="515" spans="1:4" x14ac:dyDescent="0.25">
      <c r="A515" t="s">
        <v>3965</v>
      </c>
      <c r="B515" s="131">
        <v>185</v>
      </c>
      <c r="C515" s="132">
        <v>37192</v>
      </c>
      <c r="D515" s="127">
        <v>1</v>
      </c>
    </row>
    <row r="516" spans="1:4" x14ac:dyDescent="0.25">
      <c r="A516" t="s">
        <v>4212</v>
      </c>
      <c r="B516" s="131">
        <v>73</v>
      </c>
      <c r="C516" s="132">
        <v>24053</v>
      </c>
      <c r="D516" s="127">
        <v>1</v>
      </c>
    </row>
    <row r="517" spans="1:4" x14ac:dyDescent="0.25">
      <c r="A517" t="s">
        <v>3147</v>
      </c>
      <c r="B517" s="131">
        <v>74</v>
      </c>
      <c r="C517" s="132">
        <v>34169</v>
      </c>
      <c r="D517" s="127">
        <v>1</v>
      </c>
    </row>
    <row r="518" spans="1:4" x14ac:dyDescent="0.25">
      <c r="A518" t="s">
        <v>4531</v>
      </c>
      <c r="B518" s="131">
        <v>708</v>
      </c>
      <c r="C518" s="132">
        <v>24199</v>
      </c>
      <c r="D518" s="127">
        <v>1</v>
      </c>
    </row>
    <row r="519" spans="1:4" x14ac:dyDescent="0.25">
      <c r="A519" t="s">
        <v>3770</v>
      </c>
      <c r="B519" s="131">
        <v>2561</v>
      </c>
      <c r="C519" s="132">
        <v>49193</v>
      </c>
      <c r="D519" s="127">
        <v>1</v>
      </c>
    </row>
    <row r="520" spans="1:4" x14ac:dyDescent="0.25">
      <c r="A520" t="s">
        <v>3419</v>
      </c>
      <c r="B520" s="131">
        <v>80</v>
      </c>
      <c r="C520" s="132">
        <v>37148</v>
      </c>
      <c r="D520" s="127">
        <v>1</v>
      </c>
    </row>
    <row r="521" spans="1:4" x14ac:dyDescent="0.25">
      <c r="A521" t="s">
        <v>4739</v>
      </c>
      <c r="B521" s="131">
        <v>300</v>
      </c>
      <c r="C521" s="132">
        <v>49008</v>
      </c>
      <c r="D521" s="127">
        <v>1</v>
      </c>
    </row>
    <row r="522" spans="1:4" x14ac:dyDescent="0.25">
      <c r="A522" s="129" t="s">
        <v>4915</v>
      </c>
      <c r="B522" s="134">
        <v>5328</v>
      </c>
      <c r="C522" s="132">
        <v>5049</v>
      </c>
      <c r="D522">
        <v>0</v>
      </c>
    </row>
    <row r="523" spans="1:4" x14ac:dyDescent="0.25">
      <c r="A523" t="s">
        <v>4740</v>
      </c>
      <c r="B523" s="131">
        <v>21</v>
      </c>
      <c r="C523" s="132">
        <v>49117</v>
      </c>
      <c r="D523" s="127">
        <v>1</v>
      </c>
    </row>
    <row r="524" spans="1:4" x14ac:dyDescent="0.25">
      <c r="A524" t="s">
        <v>4916</v>
      </c>
      <c r="B524" s="131">
        <v>371</v>
      </c>
      <c r="C524" s="132">
        <v>9218</v>
      </c>
      <c r="D524" s="127">
        <v>1</v>
      </c>
    </row>
    <row r="525" spans="1:4" x14ac:dyDescent="0.25">
      <c r="A525" t="s">
        <v>4741</v>
      </c>
      <c r="B525" s="131">
        <v>48</v>
      </c>
      <c r="C525" s="132">
        <v>9067</v>
      </c>
      <c r="D525" s="127">
        <v>1</v>
      </c>
    </row>
    <row r="526" spans="1:4" x14ac:dyDescent="0.25">
      <c r="A526" t="s">
        <v>3139</v>
      </c>
      <c r="B526" s="131">
        <v>88</v>
      </c>
      <c r="C526" s="132">
        <v>9391</v>
      </c>
      <c r="D526" s="127">
        <v>1</v>
      </c>
    </row>
    <row r="527" spans="1:4" x14ac:dyDescent="0.25">
      <c r="A527" t="s">
        <v>3420</v>
      </c>
      <c r="B527" s="131">
        <v>31</v>
      </c>
      <c r="C527" s="132">
        <v>9373</v>
      </c>
      <c r="D527" s="127">
        <v>1</v>
      </c>
    </row>
    <row r="528" spans="1:4" x14ac:dyDescent="0.25">
      <c r="A528" t="s">
        <v>4204</v>
      </c>
      <c r="B528" s="131">
        <v>21</v>
      </c>
      <c r="C528" s="132">
        <v>37113</v>
      </c>
      <c r="D528" s="127">
        <v>1</v>
      </c>
    </row>
    <row r="529" spans="1:4" x14ac:dyDescent="0.25">
      <c r="A529" t="s">
        <v>3421</v>
      </c>
      <c r="B529" s="131">
        <v>210</v>
      </c>
      <c r="C529" s="132">
        <v>34059</v>
      </c>
      <c r="D529" s="127">
        <v>1</v>
      </c>
    </row>
    <row r="530" spans="1:4" x14ac:dyDescent="0.25">
      <c r="A530" t="s">
        <v>3422</v>
      </c>
      <c r="B530" s="131">
        <v>47</v>
      </c>
      <c r="C530" s="132">
        <v>47160</v>
      </c>
      <c r="D530" s="127">
        <v>1</v>
      </c>
    </row>
    <row r="531" spans="1:4" x14ac:dyDescent="0.25">
      <c r="A531" t="s">
        <v>4522</v>
      </c>
      <c r="B531" s="131">
        <v>30</v>
      </c>
      <c r="C531" s="132">
        <v>5165</v>
      </c>
      <c r="D531" s="127">
        <v>1</v>
      </c>
    </row>
    <row r="532" spans="1:4" x14ac:dyDescent="0.25">
      <c r="A532" t="s">
        <v>3759</v>
      </c>
      <c r="B532" s="131">
        <v>449</v>
      </c>
      <c r="C532" s="132">
        <v>37152</v>
      </c>
      <c r="D532" s="127">
        <v>1</v>
      </c>
    </row>
    <row r="533" spans="1:4" x14ac:dyDescent="0.25">
      <c r="A533" t="s">
        <v>3760</v>
      </c>
      <c r="B533" s="131">
        <v>719</v>
      </c>
      <c r="C533" s="132">
        <v>9251</v>
      </c>
      <c r="D533" s="127">
        <v>1</v>
      </c>
    </row>
    <row r="534" spans="1:4" x14ac:dyDescent="0.25">
      <c r="A534" t="s">
        <v>4205</v>
      </c>
      <c r="B534" s="131">
        <v>261</v>
      </c>
      <c r="C534" s="132">
        <v>37143</v>
      </c>
      <c r="D534" s="127">
        <v>1</v>
      </c>
    </row>
    <row r="535" spans="1:4" x14ac:dyDescent="0.25">
      <c r="A535" t="s">
        <v>4742</v>
      </c>
      <c r="B535" s="131">
        <v>79</v>
      </c>
      <c r="C535" s="132">
        <v>37350</v>
      </c>
      <c r="D535" s="127">
        <v>1</v>
      </c>
    </row>
    <row r="536" spans="1:4" x14ac:dyDescent="0.25">
      <c r="A536" t="s">
        <v>3423</v>
      </c>
      <c r="B536" s="131">
        <v>97</v>
      </c>
      <c r="C536" s="132">
        <v>49010</v>
      </c>
      <c r="D536" s="127">
        <v>1</v>
      </c>
    </row>
    <row r="537" spans="1:4" x14ac:dyDescent="0.25">
      <c r="A537" t="s">
        <v>4743</v>
      </c>
      <c r="B537" s="131">
        <v>22</v>
      </c>
      <c r="C537" s="132">
        <v>47087</v>
      </c>
      <c r="D537" s="127">
        <v>1</v>
      </c>
    </row>
    <row r="538" spans="1:4" x14ac:dyDescent="0.25">
      <c r="A538" t="s">
        <v>3140</v>
      </c>
      <c r="B538" s="131">
        <v>98</v>
      </c>
      <c r="C538" s="132">
        <v>37007</v>
      </c>
      <c r="D538" s="127">
        <v>1</v>
      </c>
    </row>
    <row r="539" spans="1:4" x14ac:dyDescent="0.25">
      <c r="A539" t="s">
        <v>3966</v>
      </c>
      <c r="B539" s="131">
        <v>431</v>
      </c>
      <c r="C539" s="132">
        <v>9072</v>
      </c>
      <c r="D539" s="127">
        <v>1</v>
      </c>
    </row>
    <row r="540" spans="1:4" x14ac:dyDescent="0.25">
      <c r="A540" s="129" t="s">
        <v>4917</v>
      </c>
      <c r="B540" s="134">
        <v>9016</v>
      </c>
      <c r="C540" s="132">
        <v>40234</v>
      </c>
      <c r="D540">
        <v>0</v>
      </c>
    </row>
    <row r="541" spans="1:4" x14ac:dyDescent="0.25">
      <c r="A541" t="s">
        <v>3761</v>
      </c>
      <c r="B541" s="131">
        <v>3090</v>
      </c>
      <c r="C541" s="132">
        <v>24117</v>
      </c>
      <c r="D541" s="127">
        <v>1</v>
      </c>
    </row>
    <row r="542" spans="1:4" x14ac:dyDescent="0.25">
      <c r="A542" s="130" t="s">
        <v>4206</v>
      </c>
      <c r="B542" s="135">
        <v>12261</v>
      </c>
      <c r="C542" s="132">
        <v>24230</v>
      </c>
      <c r="D542" s="137">
        <v>1</v>
      </c>
    </row>
    <row r="543" spans="1:4" x14ac:dyDescent="0.25">
      <c r="A543" t="s">
        <v>3967</v>
      </c>
      <c r="B543" s="131">
        <v>138</v>
      </c>
      <c r="C543" s="132">
        <v>5220</v>
      </c>
      <c r="D543" s="127">
        <v>1</v>
      </c>
    </row>
    <row r="544" spans="1:4" x14ac:dyDescent="0.25">
      <c r="A544" t="s">
        <v>4523</v>
      </c>
      <c r="B544" s="131">
        <v>33</v>
      </c>
      <c r="C544" s="132">
        <v>37221</v>
      </c>
      <c r="D544" s="127">
        <v>1</v>
      </c>
    </row>
    <row r="545" spans="1:4" x14ac:dyDescent="0.25">
      <c r="A545" t="s">
        <v>5137</v>
      </c>
      <c r="B545" s="131">
        <v>568</v>
      </c>
      <c r="C545" s="132">
        <v>9905</v>
      </c>
      <c r="D545" s="127">
        <v>1</v>
      </c>
    </row>
    <row r="546" spans="1:4" x14ac:dyDescent="0.25">
      <c r="A546" t="s">
        <v>4524</v>
      </c>
      <c r="B546" s="131">
        <v>1726</v>
      </c>
      <c r="C546" s="132">
        <v>9064</v>
      </c>
      <c r="D546" s="127">
        <v>1</v>
      </c>
    </row>
    <row r="547" spans="1:4" x14ac:dyDescent="0.25">
      <c r="A547" t="s">
        <v>4207</v>
      </c>
      <c r="B547" s="131">
        <v>104</v>
      </c>
      <c r="C547" s="132">
        <v>9442</v>
      </c>
      <c r="D547" s="127">
        <v>1</v>
      </c>
    </row>
    <row r="548" spans="1:4" x14ac:dyDescent="0.25">
      <c r="A548" t="s">
        <v>4525</v>
      </c>
      <c r="B548" s="131">
        <v>322</v>
      </c>
      <c r="C548" s="132">
        <v>34159</v>
      </c>
      <c r="D548" s="127">
        <v>1</v>
      </c>
    </row>
    <row r="549" spans="1:4" x14ac:dyDescent="0.25">
      <c r="A549" t="s">
        <v>4918</v>
      </c>
      <c r="B549" s="131">
        <v>136</v>
      </c>
      <c r="C549" s="132">
        <v>49234</v>
      </c>
      <c r="D549" s="127">
        <v>1</v>
      </c>
    </row>
    <row r="550" spans="1:4" x14ac:dyDescent="0.25">
      <c r="A550" t="s">
        <v>4919</v>
      </c>
      <c r="B550" s="131">
        <v>659</v>
      </c>
      <c r="C550" s="132">
        <v>5093</v>
      </c>
      <c r="D550" s="127">
        <v>1</v>
      </c>
    </row>
    <row r="551" spans="1:4" x14ac:dyDescent="0.25">
      <c r="A551" t="s">
        <v>3424</v>
      </c>
      <c r="B551" s="131">
        <v>570</v>
      </c>
      <c r="C551" s="132">
        <v>24172</v>
      </c>
      <c r="D551" s="127">
        <v>1</v>
      </c>
    </row>
    <row r="552" spans="1:4" x14ac:dyDescent="0.25">
      <c r="A552" t="s">
        <v>3141</v>
      </c>
      <c r="B552" s="131">
        <v>335</v>
      </c>
      <c r="C552" s="132">
        <v>49247</v>
      </c>
      <c r="D552" s="127">
        <v>1</v>
      </c>
    </row>
    <row r="553" spans="1:4" x14ac:dyDescent="0.25">
      <c r="A553" t="s">
        <v>3142</v>
      </c>
      <c r="B553" s="131">
        <v>160</v>
      </c>
      <c r="C553" s="132">
        <v>5245</v>
      </c>
      <c r="D553" s="127">
        <v>1</v>
      </c>
    </row>
    <row r="554" spans="1:4" x14ac:dyDescent="0.25">
      <c r="A554" t="s">
        <v>3143</v>
      </c>
      <c r="B554" s="131">
        <v>31</v>
      </c>
      <c r="C554" s="132">
        <v>34011</v>
      </c>
      <c r="D554" s="127">
        <v>1</v>
      </c>
    </row>
    <row r="555" spans="1:4" x14ac:dyDescent="0.25">
      <c r="A555" t="s">
        <v>4526</v>
      </c>
      <c r="B555" s="131">
        <v>124</v>
      </c>
      <c r="C555" s="132">
        <v>24028</v>
      </c>
      <c r="D555" s="127">
        <v>1</v>
      </c>
    </row>
    <row r="556" spans="1:4" x14ac:dyDescent="0.25">
      <c r="A556" t="s">
        <v>3968</v>
      </c>
      <c r="B556" s="131">
        <v>99</v>
      </c>
      <c r="C556" s="132">
        <v>24116</v>
      </c>
      <c r="D556" s="127">
        <v>1</v>
      </c>
    </row>
    <row r="557" spans="1:4" x14ac:dyDescent="0.25">
      <c r="A557" t="s">
        <v>4208</v>
      </c>
      <c r="B557" s="131">
        <v>186</v>
      </c>
      <c r="C557" s="132">
        <v>42181</v>
      </c>
      <c r="D557" s="127">
        <v>1</v>
      </c>
    </row>
    <row r="558" spans="1:4" x14ac:dyDescent="0.25">
      <c r="A558" t="s">
        <v>4527</v>
      </c>
      <c r="B558" s="131">
        <v>85</v>
      </c>
      <c r="C558" s="132">
        <v>9216</v>
      </c>
      <c r="D558" s="127">
        <v>1</v>
      </c>
    </row>
    <row r="559" spans="1:4" x14ac:dyDescent="0.25">
      <c r="A559" t="s">
        <v>3425</v>
      </c>
      <c r="B559" s="131">
        <v>1363</v>
      </c>
      <c r="C559" s="132">
        <v>47164</v>
      </c>
      <c r="D559" s="127">
        <v>1</v>
      </c>
    </row>
    <row r="560" spans="1:4" x14ac:dyDescent="0.25">
      <c r="A560" t="s">
        <v>3762</v>
      </c>
      <c r="B560" s="131">
        <v>1446</v>
      </c>
      <c r="C560" s="132">
        <v>24063</v>
      </c>
      <c r="D560" s="127">
        <v>1</v>
      </c>
    </row>
    <row r="561" spans="1:4" x14ac:dyDescent="0.25">
      <c r="A561" t="s">
        <v>3969</v>
      </c>
      <c r="B561" s="131">
        <v>151</v>
      </c>
      <c r="C561" s="132">
        <v>9026</v>
      </c>
      <c r="D561" s="127">
        <v>1</v>
      </c>
    </row>
    <row r="562" spans="1:4" x14ac:dyDescent="0.25">
      <c r="A562" t="s">
        <v>3144</v>
      </c>
      <c r="B562" s="131">
        <v>105</v>
      </c>
      <c r="C562" s="132">
        <v>37183</v>
      </c>
      <c r="D562" s="127">
        <v>1</v>
      </c>
    </row>
    <row r="563" spans="1:4" x14ac:dyDescent="0.25">
      <c r="A563" t="s">
        <v>3426</v>
      </c>
      <c r="B563" s="131">
        <v>80</v>
      </c>
      <c r="C563" s="132">
        <v>37335</v>
      </c>
      <c r="D563" s="127">
        <v>1</v>
      </c>
    </row>
    <row r="564" spans="1:4" x14ac:dyDescent="0.25">
      <c r="A564" t="s">
        <v>5138</v>
      </c>
      <c r="B564" s="131">
        <v>198</v>
      </c>
      <c r="C564" s="132">
        <v>49227</v>
      </c>
      <c r="D564" s="127">
        <v>1</v>
      </c>
    </row>
    <row r="565" spans="1:4" x14ac:dyDescent="0.25">
      <c r="A565" t="s">
        <v>3763</v>
      </c>
      <c r="B565" s="131">
        <v>185</v>
      </c>
      <c r="C565" s="132">
        <v>24051</v>
      </c>
      <c r="D565" s="127">
        <v>1</v>
      </c>
    </row>
    <row r="566" spans="1:4" x14ac:dyDescent="0.25">
      <c r="A566" t="s">
        <v>4920</v>
      </c>
      <c r="B566" s="131">
        <v>203</v>
      </c>
      <c r="C566" s="132">
        <v>49007</v>
      </c>
      <c r="D566" s="127">
        <v>1</v>
      </c>
    </row>
    <row r="567" spans="1:4" x14ac:dyDescent="0.25">
      <c r="A567" t="s">
        <v>4209</v>
      </c>
      <c r="B567" s="131">
        <v>112</v>
      </c>
      <c r="C567" s="132">
        <v>49121</v>
      </c>
      <c r="D567" s="127">
        <v>1</v>
      </c>
    </row>
    <row r="568" spans="1:4" x14ac:dyDescent="0.25">
      <c r="A568" t="s">
        <v>3970</v>
      </c>
      <c r="B568" s="131">
        <v>103</v>
      </c>
      <c r="C568" s="132">
        <v>47171</v>
      </c>
      <c r="D568" s="127">
        <v>1</v>
      </c>
    </row>
    <row r="569" spans="1:4" x14ac:dyDescent="0.25">
      <c r="A569" t="s">
        <v>5139</v>
      </c>
      <c r="B569" s="131">
        <v>1044</v>
      </c>
      <c r="C569" s="132">
        <v>49222</v>
      </c>
      <c r="D569" s="127">
        <v>1</v>
      </c>
    </row>
    <row r="570" spans="1:4" x14ac:dyDescent="0.25">
      <c r="A570" t="s">
        <v>4528</v>
      </c>
      <c r="B570" s="131">
        <v>72</v>
      </c>
      <c r="C570" s="132">
        <v>37102</v>
      </c>
      <c r="D570" s="127">
        <v>1</v>
      </c>
    </row>
    <row r="571" spans="1:4" x14ac:dyDescent="0.25">
      <c r="A571" t="s">
        <v>4921</v>
      </c>
      <c r="B571" s="131">
        <v>113</v>
      </c>
      <c r="C571" s="132">
        <v>49262</v>
      </c>
      <c r="D571" s="127">
        <v>1</v>
      </c>
    </row>
    <row r="572" spans="1:4" x14ac:dyDescent="0.25">
      <c r="A572" t="s">
        <v>5140</v>
      </c>
      <c r="B572" s="131">
        <v>959</v>
      </c>
      <c r="C572" s="132">
        <v>24229</v>
      </c>
      <c r="D572" s="127">
        <v>1</v>
      </c>
    </row>
    <row r="573" spans="1:4" x14ac:dyDescent="0.25">
      <c r="A573" t="s">
        <v>3764</v>
      </c>
      <c r="B573" s="131">
        <v>887</v>
      </c>
      <c r="C573" s="132">
        <v>9215</v>
      </c>
      <c r="D573" s="127">
        <v>1</v>
      </c>
    </row>
    <row r="574" spans="1:4" x14ac:dyDescent="0.25">
      <c r="A574" t="s">
        <v>3427</v>
      </c>
      <c r="B574" s="131">
        <v>107</v>
      </c>
      <c r="C574" s="132">
        <v>49179</v>
      </c>
      <c r="D574" s="127">
        <v>1</v>
      </c>
    </row>
    <row r="575" spans="1:4" x14ac:dyDescent="0.25">
      <c r="A575" t="s">
        <v>4744</v>
      </c>
      <c r="B575" s="131">
        <v>77</v>
      </c>
      <c r="C575" s="132">
        <v>24193</v>
      </c>
      <c r="D575" s="127">
        <v>1</v>
      </c>
    </row>
    <row r="576" spans="1:4" x14ac:dyDescent="0.25">
      <c r="A576" t="s">
        <v>5141</v>
      </c>
      <c r="B576" s="131">
        <v>98</v>
      </c>
      <c r="C576" s="132">
        <v>49268</v>
      </c>
      <c r="D576" s="127">
        <v>1</v>
      </c>
    </row>
    <row r="577" spans="1:4" x14ac:dyDescent="0.25">
      <c r="A577" t="s">
        <v>4745</v>
      </c>
      <c r="B577" s="131">
        <v>1644</v>
      </c>
      <c r="C577" s="132">
        <v>5178</v>
      </c>
      <c r="D577" s="127">
        <v>1</v>
      </c>
    </row>
    <row r="578" spans="1:4" x14ac:dyDescent="0.25">
      <c r="A578" t="s">
        <v>3428</v>
      </c>
      <c r="B578" s="131">
        <v>541</v>
      </c>
      <c r="C578" s="132">
        <v>5225</v>
      </c>
      <c r="D578" s="127">
        <v>1</v>
      </c>
    </row>
    <row r="579" spans="1:4" x14ac:dyDescent="0.25">
      <c r="A579" t="s">
        <v>4678</v>
      </c>
      <c r="B579" s="131">
        <v>126</v>
      </c>
      <c r="C579" s="132">
        <v>37040</v>
      </c>
      <c r="D579" s="127">
        <v>1</v>
      </c>
    </row>
    <row r="580" spans="1:4" x14ac:dyDescent="0.25">
      <c r="A580" t="s">
        <v>3765</v>
      </c>
      <c r="B580" s="131">
        <v>527</v>
      </c>
      <c r="C580" s="132">
        <v>40904</v>
      </c>
      <c r="D580" s="127">
        <v>1</v>
      </c>
    </row>
    <row r="581" spans="1:4" x14ac:dyDescent="0.25">
      <c r="A581" t="s">
        <v>3145</v>
      </c>
      <c r="B581" s="131">
        <v>493</v>
      </c>
      <c r="C581" s="132">
        <v>37193</v>
      </c>
      <c r="D581" s="127">
        <v>1</v>
      </c>
    </row>
    <row r="582" spans="1:4" x14ac:dyDescent="0.25">
      <c r="A582" t="s">
        <v>4210</v>
      </c>
      <c r="B582" s="131">
        <v>158</v>
      </c>
      <c r="C582" s="132">
        <v>40174</v>
      </c>
      <c r="D582" s="127">
        <v>1</v>
      </c>
    </row>
    <row r="583" spans="1:4" x14ac:dyDescent="0.25">
      <c r="A583" t="s">
        <v>3766</v>
      </c>
      <c r="B583" s="131">
        <v>2035</v>
      </c>
      <c r="C583" s="132">
        <v>49149</v>
      </c>
      <c r="D583" s="127">
        <v>1</v>
      </c>
    </row>
    <row r="584" spans="1:4" x14ac:dyDescent="0.25">
      <c r="A584" t="s">
        <v>4746</v>
      </c>
      <c r="B584" s="131">
        <v>31</v>
      </c>
      <c r="C584" s="132">
        <v>24108</v>
      </c>
      <c r="D584" s="127">
        <v>1</v>
      </c>
    </row>
    <row r="585" spans="1:4" x14ac:dyDescent="0.25">
      <c r="A585" t="s">
        <v>3971</v>
      </c>
      <c r="B585" s="131">
        <v>60</v>
      </c>
      <c r="C585" s="132">
        <v>37232</v>
      </c>
      <c r="D585" s="127">
        <v>1</v>
      </c>
    </row>
    <row r="586" spans="1:4" x14ac:dyDescent="0.25">
      <c r="A586" t="s">
        <v>3767</v>
      </c>
      <c r="B586" s="131">
        <v>135</v>
      </c>
      <c r="C586" s="132">
        <v>24133</v>
      </c>
      <c r="D586" s="127">
        <v>1</v>
      </c>
    </row>
    <row r="587" spans="1:4" x14ac:dyDescent="0.25">
      <c r="A587" t="s">
        <v>3768</v>
      </c>
      <c r="B587" s="131">
        <v>409</v>
      </c>
      <c r="C587" s="132">
        <v>49039</v>
      </c>
      <c r="D587" s="127">
        <v>1</v>
      </c>
    </row>
    <row r="588" spans="1:4" x14ac:dyDescent="0.25">
      <c r="A588" t="s">
        <v>4922</v>
      </c>
      <c r="B588" s="131">
        <v>329</v>
      </c>
      <c r="C588" s="132">
        <v>9217</v>
      </c>
      <c r="D588" s="127">
        <v>1</v>
      </c>
    </row>
    <row r="589" spans="1:4" x14ac:dyDescent="0.25">
      <c r="A589" t="s">
        <v>4529</v>
      </c>
      <c r="B589" s="131">
        <v>74</v>
      </c>
      <c r="C589" s="132">
        <v>24113</v>
      </c>
      <c r="D589" s="127">
        <v>1</v>
      </c>
    </row>
    <row r="590" spans="1:4" x14ac:dyDescent="0.25">
      <c r="A590" t="s">
        <v>3429</v>
      </c>
      <c r="B590" s="131">
        <v>99</v>
      </c>
      <c r="C590" s="132">
        <v>40104</v>
      </c>
      <c r="D590" s="127">
        <v>1</v>
      </c>
    </row>
    <row r="591" spans="1:4" x14ac:dyDescent="0.25">
      <c r="A591" t="s">
        <v>5142</v>
      </c>
      <c r="B591" s="131">
        <v>300</v>
      </c>
      <c r="C591" s="132">
        <v>37285</v>
      </c>
      <c r="D591" s="127">
        <v>1</v>
      </c>
    </row>
    <row r="592" spans="1:4" x14ac:dyDescent="0.25">
      <c r="A592" t="s">
        <v>3769</v>
      </c>
      <c r="B592" s="131">
        <v>1768</v>
      </c>
      <c r="C592" s="132">
        <v>49082</v>
      </c>
      <c r="D592" s="127">
        <v>1</v>
      </c>
    </row>
    <row r="593" spans="1:4" x14ac:dyDescent="0.25">
      <c r="A593" t="s">
        <v>5143</v>
      </c>
      <c r="B593" s="131">
        <v>116</v>
      </c>
      <c r="C593" s="132">
        <v>24125</v>
      </c>
      <c r="D593" s="127">
        <v>1</v>
      </c>
    </row>
    <row r="594" spans="1:4" x14ac:dyDescent="0.25">
      <c r="A594" t="s">
        <v>3430</v>
      </c>
      <c r="B594" s="131">
        <v>95</v>
      </c>
      <c r="C594" s="132">
        <v>49076</v>
      </c>
      <c r="D594" s="127">
        <v>1</v>
      </c>
    </row>
    <row r="595" spans="1:4" x14ac:dyDescent="0.25">
      <c r="A595" t="s">
        <v>4211</v>
      </c>
      <c r="B595" s="131">
        <v>432</v>
      </c>
      <c r="C595" s="132">
        <v>5128</v>
      </c>
      <c r="D595" s="127">
        <v>1</v>
      </c>
    </row>
    <row r="596" spans="1:4" x14ac:dyDescent="0.25">
      <c r="A596" t="s">
        <v>4747</v>
      </c>
      <c r="B596" s="131">
        <v>181</v>
      </c>
      <c r="C596" s="132">
        <v>37263</v>
      </c>
      <c r="D596" s="127">
        <v>1</v>
      </c>
    </row>
    <row r="597" spans="1:4" x14ac:dyDescent="0.25">
      <c r="A597" t="s">
        <v>5144</v>
      </c>
      <c r="B597" s="131">
        <v>322</v>
      </c>
      <c r="C597" s="132">
        <v>5135</v>
      </c>
      <c r="D597" s="127">
        <v>1</v>
      </c>
    </row>
    <row r="598" spans="1:4" x14ac:dyDescent="0.25">
      <c r="A598" t="s">
        <v>5145</v>
      </c>
      <c r="B598" s="131">
        <v>81</v>
      </c>
      <c r="C598" s="132">
        <v>24101</v>
      </c>
      <c r="D598" s="127">
        <v>1</v>
      </c>
    </row>
    <row r="599" spans="1:4" x14ac:dyDescent="0.25">
      <c r="A599" s="130" t="s">
        <v>4530</v>
      </c>
      <c r="B599" s="135">
        <v>9659</v>
      </c>
      <c r="C599" s="132">
        <v>37068</v>
      </c>
      <c r="D599" s="137">
        <v>1</v>
      </c>
    </row>
    <row r="600" spans="1:4" x14ac:dyDescent="0.25">
      <c r="A600" t="s">
        <v>4923</v>
      </c>
      <c r="B600" s="131">
        <v>215</v>
      </c>
      <c r="C600" s="132">
        <v>47051</v>
      </c>
      <c r="D600" s="127">
        <v>1</v>
      </c>
    </row>
    <row r="601" spans="1:4" x14ac:dyDescent="0.25">
      <c r="A601" t="s">
        <v>4748</v>
      </c>
      <c r="B601" s="131">
        <v>71</v>
      </c>
      <c r="C601" s="132">
        <v>49255</v>
      </c>
      <c r="D601" s="127">
        <v>1</v>
      </c>
    </row>
    <row r="602" spans="1:4" x14ac:dyDescent="0.25">
      <c r="A602" t="s">
        <v>3431</v>
      </c>
      <c r="B602" s="131">
        <v>120</v>
      </c>
      <c r="C602" s="132">
        <v>47044</v>
      </c>
      <c r="D602" s="127">
        <v>1</v>
      </c>
    </row>
    <row r="603" spans="1:4" x14ac:dyDescent="0.25">
      <c r="A603" t="s">
        <v>4681</v>
      </c>
      <c r="B603" s="131">
        <v>130</v>
      </c>
      <c r="C603" s="132">
        <v>5105</v>
      </c>
      <c r="D603" s="127">
        <v>1</v>
      </c>
    </row>
    <row r="604" spans="1:4" x14ac:dyDescent="0.25">
      <c r="A604" t="s">
        <v>3432</v>
      </c>
      <c r="B604" s="131">
        <v>41</v>
      </c>
      <c r="C604" s="132">
        <v>47212</v>
      </c>
      <c r="D604" s="127">
        <v>1</v>
      </c>
    </row>
    <row r="605" spans="1:4" x14ac:dyDescent="0.25">
      <c r="A605" t="s">
        <v>3146</v>
      </c>
      <c r="B605" s="131">
        <v>475</v>
      </c>
      <c r="C605" s="132">
        <v>49205</v>
      </c>
      <c r="D605" s="127">
        <v>1</v>
      </c>
    </row>
    <row r="606" spans="1:4" x14ac:dyDescent="0.25">
      <c r="A606" t="s">
        <v>4924</v>
      </c>
      <c r="B606" s="131">
        <v>118</v>
      </c>
      <c r="C606" s="132">
        <v>24090</v>
      </c>
      <c r="D606" s="127">
        <v>1</v>
      </c>
    </row>
    <row r="607" spans="1:4" x14ac:dyDescent="0.25">
      <c r="A607" t="s">
        <v>3972</v>
      </c>
      <c r="B607" s="131">
        <v>127</v>
      </c>
      <c r="C607" s="132">
        <v>24093</v>
      </c>
      <c r="D607" s="127">
        <v>1</v>
      </c>
    </row>
    <row r="608" spans="1:4" x14ac:dyDescent="0.25">
      <c r="A608" t="s">
        <v>3973</v>
      </c>
      <c r="B608" s="131">
        <v>61</v>
      </c>
      <c r="C608" s="132">
        <v>24164</v>
      </c>
      <c r="D608" s="127">
        <v>1</v>
      </c>
    </row>
    <row r="609" spans="1:4" x14ac:dyDescent="0.25">
      <c r="A609" t="s">
        <v>3771</v>
      </c>
      <c r="B609" s="131">
        <v>459</v>
      </c>
      <c r="C609" s="132">
        <v>49116</v>
      </c>
      <c r="D609" s="127">
        <v>1</v>
      </c>
    </row>
    <row r="610" spans="1:4" x14ac:dyDescent="0.25">
      <c r="A610" t="s">
        <v>4749</v>
      </c>
      <c r="B610" s="131">
        <v>78</v>
      </c>
      <c r="C610" s="132">
        <v>24078</v>
      </c>
      <c r="D610" s="127">
        <v>1</v>
      </c>
    </row>
    <row r="611" spans="1:4" x14ac:dyDescent="0.25">
      <c r="A611" t="s">
        <v>4750</v>
      </c>
      <c r="B611" s="131">
        <v>217</v>
      </c>
      <c r="C611" s="132">
        <v>34012</v>
      </c>
      <c r="D611" s="127">
        <v>1</v>
      </c>
    </row>
    <row r="612" spans="1:4" x14ac:dyDescent="0.25">
      <c r="A612" t="s">
        <v>3336</v>
      </c>
      <c r="B612" s="131">
        <v>126</v>
      </c>
      <c r="C612" s="132">
        <v>37271</v>
      </c>
      <c r="D612" s="127">
        <v>1</v>
      </c>
    </row>
    <row r="613" spans="1:4" x14ac:dyDescent="0.25">
      <c r="A613" t="s">
        <v>4213</v>
      </c>
      <c r="B613" s="131">
        <v>114</v>
      </c>
      <c r="C613" s="132">
        <v>9297</v>
      </c>
      <c r="D613" s="127">
        <v>1</v>
      </c>
    </row>
    <row r="614" spans="1:4" x14ac:dyDescent="0.25">
      <c r="A614" t="s">
        <v>4532</v>
      </c>
      <c r="B614" s="131">
        <v>25</v>
      </c>
      <c r="C614" s="132">
        <v>37144</v>
      </c>
      <c r="D614" s="127">
        <v>1</v>
      </c>
    </row>
    <row r="615" spans="1:4" x14ac:dyDescent="0.25">
      <c r="A615" t="s">
        <v>4533</v>
      </c>
      <c r="B615" s="131">
        <v>84</v>
      </c>
      <c r="C615" s="132">
        <v>9901</v>
      </c>
      <c r="D615" s="127">
        <v>1</v>
      </c>
    </row>
    <row r="616" spans="1:4" x14ac:dyDescent="0.25">
      <c r="A616" t="s">
        <v>3148</v>
      </c>
      <c r="B616" s="131">
        <v>77</v>
      </c>
      <c r="C616" s="132">
        <v>9152</v>
      </c>
      <c r="D616" s="127">
        <v>1</v>
      </c>
    </row>
    <row r="617" spans="1:4" x14ac:dyDescent="0.25">
      <c r="A617" t="s">
        <v>3149</v>
      </c>
      <c r="B617" s="131">
        <v>30</v>
      </c>
      <c r="C617" s="132">
        <v>24005</v>
      </c>
      <c r="D617" s="127">
        <v>1</v>
      </c>
    </row>
    <row r="618" spans="1:4" x14ac:dyDescent="0.25">
      <c r="A618" t="s">
        <v>4214</v>
      </c>
      <c r="B618" s="131">
        <v>68</v>
      </c>
      <c r="C618" s="132">
        <v>49110</v>
      </c>
      <c r="D618" s="127">
        <v>1</v>
      </c>
    </row>
    <row r="619" spans="1:4" x14ac:dyDescent="0.25">
      <c r="A619" t="s">
        <v>4215</v>
      </c>
      <c r="B619" s="131">
        <v>2172</v>
      </c>
      <c r="C619" s="132">
        <v>49257</v>
      </c>
      <c r="D619" s="127">
        <v>1</v>
      </c>
    </row>
    <row r="620" spans="1:4" x14ac:dyDescent="0.25">
      <c r="A620" t="s">
        <v>3974</v>
      </c>
      <c r="B620" s="131">
        <v>2624</v>
      </c>
      <c r="C620" s="132">
        <v>49208</v>
      </c>
      <c r="D620" s="127">
        <v>1</v>
      </c>
    </row>
    <row r="621" spans="1:4" x14ac:dyDescent="0.25">
      <c r="A621" t="s">
        <v>4534</v>
      </c>
      <c r="B621" s="131">
        <v>166</v>
      </c>
      <c r="C621" s="132">
        <v>24019</v>
      </c>
      <c r="D621" s="127">
        <v>1</v>
      </c>
    </row>
    <row r="622" spans="1:4" x14ac:dyDescent="0.25">
      <c r="A622" t="s">
        <v>4751</v>
      </c>
      <c r="B622" s="131">
        <v>1088</v>
      </c>
      <c r="C622" s="132">
        <v>24124</v>
      </c>
      <c r="D622" s="127">
        <v>1</v>
      </c>
    </row>
    <row r="623" spans="1:4" x14ac:dyDescent="0.25">
      <c r="A623" t="s">
        <v>4216</v>
      </c>
      <c r="B623" s="131">
        <v>124</v>
      </c>
      <c r="C623" s="132">
        <v>49136</v>
      </c>
      <c r="D623" s="127">
        <v>1</v>
      </c>
    </row>
    <row r="624" spans="1:4" x14ac:dyDescent="0.25">
      <c r="A624" t="s">
        <v>4218</v>
      </c>
      <c r="B624" s="131">
        <v>111</v>
      </c>
      <c r="C624" s="132">
        <v>49173</v>
      </c>
      <c r="D624" s="127">
        <v>1</v>
      </c>
    </row>
    <row r="625" spans="1:4" x14ac:dyDescent="0.25">
      <c r="A625" t="s">
        <v>4217</v>
      </c>
      <c r="B625" s="131">
        <v>104</v>
      </c>
      <c r="C625" s="132">
        <v>42045</v>
      </c>
      <c r="D625" s="127">
        <v>1</v>
      </c>
    </row>
    <row r="626" spans="1:4" x14ac:dyDescent="0.25">
      <c r="A626" t="s">
        <v>4535</v>
      </c>
      <c r="B626" s="131">
        <v>41</v>
      </c>
      <c r="C626" s="132">
        <v>37060</v>
      </c>
      <c r="D626" s="127">
        <v>1</v>
      </c>
    </row>
    <row r="627" spans="1:4" x14ac:dyDescent="0.25">
      <c r="A627" t="s">
        <v>4219</v>
      </c>
      <c r="B627" s="131">
        <v>605</v>
      </c>
      <c r="C627" s="132">
        <v>47097</v>
      </c>
      <c r="D627" s="127">
        <v>1</v>
      </c>
    </row>
    <row r="628" spans="1:4" x14ac:dyDescent="0.25">
      <c r="A628" t="s">
        <v>4220</v>
      </c>
      <c r="B628" s="131">
        <v>235</v>
      </c>
      <c r="C628" s="132">
        <v>49067</v>
      </c>
      <c r="D628" s="127">
        <v>1</v>
      </c>
    </row>
    <row r="629" spans="1:4" x14ac:dyDescent="0.25">
      <c r="A629" t="s">
        <v>4925</v>
      </c>
      <c r="B629" s="131">
        <v>231</v>
      </c>
      <c r="C629" s="132">
        <v>49181</v>
      </c>
      <c r="D629" s="127">
        <v>1</v>
      </c>
    </row>
    <row r="630" spans="1:4" x14ac:dyDescent="0.25">
      <c r="A630" t="s">
        <v>4221</v>
      </c>
      <c r="B630" s="131">
        <v>160</v>
      </c>
      <c r="C630" s="132">
        <v>37237</v>
      </c>
      <c r="D630" s="127">
        <v>1</v>
      </c>
    </row>
    <row r="631" spans="1:4" x14ac:dyDescent="0.25">
      <c r="A631" t="s">
        <v>3772</v>
      </c>
      <c r="B631" s="131">
        <v>690</v>
      </c>
      <c r="C631" s="132">
        <v>9400</v>
      </c>
      <c r="D631" s="127">
        <v>1</v>
      </c>
    </row>
    <row r="632" spans="1:4" x14ac:dyDescent="0.25">
      <c r="A632" t="s">
        <v>4536</v>
      </c>
      <c r="B632" s="131">
        <v>312</v>
      </c>
      <c r="C632" s="132">
        <v>34238</v>
      </c>
      <c r="D632" s="127">
        <v>1</v>
      </c>
    </row>
    <row r="633" spans="1:4" x14ac:dyDescent="0.25">
      <c r="A633" t="s">
        <v>3433</v>
      </c>
      <c r="B633" s="131">
        <v>44</v>
      </c>
      <c r="C633" s="132">
        <v>37284</v>
      </c>
      <c r="D633" s="127">
        <v>1</v>
      </c>
    </row>
    <row r="634" spans="1:4" x14ac:dyDescent="0.25">
      <c r="A634" t="s">
        <v>4222</v>
      </c>
      <c r="B634" s="131">
        <v>210</v>
      </c>
      <c r="C634" s="132">
        <v>37288</v>
      </c>
      <c r="D634" s="127">
        <v>1</v>
      </c>
    </row>
    <row r="635" spans="1:4" x14ac:dyDescent="0.25">
      <c r="A635" t="s">
        <v>5146</v>
      </c>
      <c r="B635" s="131">
        <v>154</v>
      </c>
      <c r="C635" s="132">
        <v>24037</v>
      </c>
      <c r="D635" s="127">
        <v>1</v>
      </c>
    </row>
    <row r="636" spans="1:4" x14ac:dyDescent="0.25">
      <c r="A636" t="s">
        <v>3773</v>
      </c>
      <c r="B636" s="131">
        <v>441</v>
      </c>
      <c r="C636" s="132">
        <v>34049</v>
      </c>
      <c r="D636" s="127">
        <v>1</v>
      </c>
    </row>
    <row r="637" spans="1:4" x14ac:dyDescent="0.25">
      <c r="A637" t="s">
        <v>4537</v>
      </c>
      <c r="B637" s="131">
        <v>495</v>
      </c>
      <c r="C637" s="132">
        <v>37245</v>
      </c>
      <c r="D637" s="127">
        <v>1</v>
      </c>
    </row>
    <row r="638" spans="1:4" x14ac:dyDescent="0.25">
      <c r="A638" t="s">
        <v>4538</v>
      </c>
      <c r="B638" s="131">
        <v>296</v>
      </c>
      <c r="C638" s="132">
        <v>40110</v>
      </c>
      <c r="D638" s="127">
        <v>1</v>
      </c>
    </row>
    <row r="639" spans="1:4" x14ac:dyDescent="0.25">
      <c r="A639" t="s">
        <v>3774</v>
      </c>
      <c r="B639" s="131">
        <v>34</v>
      </c>
      <c r="C639" s="132">
        <v>47146</v>
      </c>
      <c r="D639" s="127">
        <v>1</v>
      </c>
    </row>
    <row r="640" spans="1:4" x14ac:dyDescent="0.25">
      <c r="A640" t="s">
        <v>4539</v>
      </c>
      <c r="B640" s="131">
        <v>165</v>
      </c>
      <c r="C640" s="132">
        <v>34243</v>
      </c>
      <c r="D640" s="127">
        <v>1</v>
      </c>
    </row>
    <row r="641" spans="1:4" x14ac:dyDescent="0.25">
      <c r="A641" t="s">
        <v>4752</v>
      </c>
      <c r="B641" s="131">
        <v>20</v>
      </c>
      <c r="C641" s="132">
        <v>37031</v>
      </c>
      <c r="D641" s="127">
        <v>1</v>
      </c>
    </row>
    <row r="642" spans="1:4" x14ac:dyDescent="0.25">
      <c r="A642" t="s">
        <v>4223</v>
      </c>
      <c r="B642" s="131">
        <v>241</v>
      </c>
      <c r="C642" s="132">
        <v>40146</v>
      </c>
      <c r="D642" s="127">
        <v>1</v>
      </c>
    </row>
    <row r="643" spans="1:4" x14ac:dyDescent="0.25">
      <c r="A643" t="s">
        <v>4926</v>
      </c>
      <c r="B643" s="131">
        <v>265</v>
      </c>
      <c r="C643" s="132">
        <v>37324</v>
      </c>
      <c r="D643" s="127">
        <v>1</v>
      </c>
    </row>
    <row r="644" spans="1:4" x14ac:dyDescent="0.25">
      <c r="A644" t="s">
        <v>4224</v>
      </c>
      <c r="B644" s="131">
        <v>32</v>
      </c>
      <c r="C644" s="132">
        <v>40088</v>
      </c>
      <c r="D644" s="127">
        <v>1</v>
      </c>
    </row>
    <row r="645" spans="1:4" x14ac:dyDescent="0.25">
      <c r="A645" t="s">
        <v>5147</v>
      </c>
      <c r="B645" s="131">
        <v>111</v>
      </c>
      <c r="C645" s="132">
        <v>40156</v>
      </c>
      <c r="D645" s="127">
        <v>1</v>
      </c>
    </row>
    <row r="646" spans="1:4" x14ac:dyDescent="0.25">
      <c r="A646" t="s">
        <v>4225</v>
      </c>
      <c r="B646" s="131">
        <v>225</v>
      </c>
      <c r="C646" s="132">
        <v>9241</v>
      </c>
      <c r="D646" s="127">
        <v>1</v>
      </c>
    </row>
    <row r="647" spans="1:4" x14ac:dyDescent="0.25">
      <c r="A647" t="s">
        <v>4753</v>
      </c>
      <c r="B647" s="131">
        <v>150</v>
      </c>
      <c r="C647" s="132">
        <v>47194</v>
      </c>
      <c r="D647" s="127">
        <v>1</v>
      </c>
    </row>
    <row r="648" spans="1:4" x14ac:dyDescent="0.25">
      <c r="A648" t="s">
        <v>4754</v>
      </c>
      <c r="B648" s="131">
        <v>147</v>
      </c>
      <c r="C648" s="132">
        <v>5158</v>
      </c>
      <c r="D648" s="127">
        <v>1</v>
      </c>
    </row>
    <row r="649" spans="1:4" x14ac:dyDescent="0.25">
      <c r="A649" s="130" t="s">
        <v>4540</v>
      </c>
      <c r="B649" s="135">
        <v>9086</v>
      </c>
      <c r="C649" s="132">
        <v>49252</v>
      </c>
      <c r="D649" s="137">
        <v>1</v>
      </c>
    </row>
    <row r="650" spans="1:4" x14ac:dyDescent="0.25">
      <c r="A650" t="s">
        <v>4226</v>
      </c>
      <c r="B650" s="131">
        <v>250</v>
      </c>
      <c r="C650" s="132">
        <v>24023</v>
      </c>
      <c r="D650" s="127">
        <v>1</v>
      </c>
    </row>
    <row r="651" spans="1:4" x14ac:dyDescent="0.25">
      <c r="A651" t="s">
        <v>3975</v>
      </c>
      <c r="B651" s="131">
        <v>134</v>
      </c>
      <c r="C651" s="132">
        <v>24095</v>
      </c>
      <c r="D651" s="127">
        <v>1</v>
      </c>
    </row>
    <row r="652" spans="1:4" x14ac:dyDescent="0.25">
      <c r="A652" t="s">
        <v>3434</v>
      </c>
      <c r="B652" s="131">
        <v>91</v>
      </c>
      <c r="C652" s="132">
        <v>37330</v>
      </c>
      <c r="D652" s="127">
        <v>1</v>
      </c>
    </row>
    <row r="653" spans="1:4" x14ac:dyDescent="0.25">
      <c r="A653" t="s">
        <v>3150</v>
      </c>
      <c r="B653" s="131">
        <v>112</v>
      </c>
      <c r="C653" s="132">
        <v>49194</v>
      </c>
      <c r="D653" s="127">
        <v>1</v>
      </c>
    </row>
    <row r="654" spans="1:4" x14ac:dyDescent="0.25">
      <c r="A654" t="s">
        <v>3436</v>
      </c>
      <c r="B654" s="131">
        <v>1651</v>
      </c>
      <c r="C654" s="132">
        <v>49069</v>
      </c>
      <c r="D654" s="127">
        <v>1</v>
      </c>
    </row>
    <row r="655" spans="1:4" x14ac:dyDescent="0.25">
      <c r="A655" t="s">
        <v>3976</v>
      </c>
      <c r="B655" s="131">
        <v>168</v>
      </c>
      <c r="C655" s="132">
        <v>5061</v>
      </c>
      <c r="D655" s="127">
        <v>1</v>
      </c>
    </row>
    <row r="656" spans="1:4" x14ac:dyDescent="0.25">
      <c r="A656" t="s">
        <v>3435</v>
      </c>
      <c r="B656" s="131">
        <v>42</v>
      </c>
      <c r="C656" s="132">
        <v>9168</v>
      </c>
      <c r="D656" s="127">
        <v>1</v>
      </c>
    </row>
    <row r="657" spans="1:4" x14ac:dyDescent="0.25">
      <c r="A657" t="s">
        <v>4541</v>
      </c>
      <c r="B657" s="131">
        <v>1389</v>
      </c>
      <c r="C657" s="132">
        <v>9309</v>
      </c>
      <c r="D657" s="127">
        <v>1</v>
      </c>
    </row>
    <row r="658" spans="1:4" x14ac:dyDescent="0.25">
      <c r="A658" t="s">
        <v>4755</v>
      </c>
      <c r="B658" s="131">
        <v>9</v>
      </c>
      <c r="C658" s="132">
        <v>9384</v>
      </c>
      <c r="D658" s="127">
        <v>1</v>
      </c>
    </row>
    <row r="659" spans="1:4" x14ac:dyDescent="0.25">
      <c r="A659" t="s">
        <v>3437</v>
      </c>
      <c r="B659" s="131">
        <v>596</v>
      </c>
      <c r="C659" s="132">
        <v>24902</v>
      </c>
      <c r="D659" s="127">
        <v>1</v>
      </c>
    </row>
    <row r="660" spans="1:4" x14ac:dyDescent="0.25">
      <c r="A660" t="s">
        <v>3775</v>
      </c>
      <c r="B660" s="131">
        <v>4386</v>
      </c>
      <c r="C660" s="132">
        <v>49132</v>
      </c>
      <c r="D660" s="127">
        <v>1</v>
      </c>
    </row>
    <row r="661" spans="1:4" x14ac:dyDescent="0.25">
      <c r="A661" t="s">
        <v>5148</v>
      </c>
      <c r="B661" s="131">
        <v>319</v>
      </c>
      <c r="C661" s="132">
        <v>9035</v>
      </c>
      <c r="D661" s="127">
        <v>1</v>
      </c>
    </row>
    <row r="662" spans="1:4" x14ac:dyDescent="0.25">
      <c r="A662" t="s">
        <v>5149</v>
      </c>
      <c r="B662" s="131">
        <v>495</v>
      </c>
      <c r="C662" s="132">
        <v>24171</v>
      </c>
      <c r="D662" s="127">
        <v>1</v>
      </c>
    </row>
    <row r="663" spans="1:4" x14ac:dyDescent="0.25">
      <c r="A663" t="s">
        <v>5150</v>
      </c>
      <c r="B663" s="131">
        <v>1164</v>
      </c>
      <c r="C663" s="132">
        <v>37228</v>
      </c>
      <c r="D663" s="127">
        <v>1</v>
      </c>
    </row>
    <row r="664" spans="1:4" x14ac:dyDescent="0.25">
      <c r="A664" t="s">
        <v>5151</v>
      </c>
      <c r="B664" s="131">
        <v>479</v>
      </c>
      <c r="C664" s="132">
        <v>5221</v>
      </c>
      <c r="D664" s="127">
        <v>1</v>
      </c>
    </row>
    <row r="665" spans="1:4" x14ac:dyDescent="0.25">
      <c r="A665" t="s">
        <v>5152</v>
      </c>
      <c r="B665" s="131">
        <v>348</v>
      </c>
      <c r="C665" s="132">
        <v>24120</v>
      </c>
      <c r="D665" s="127">
        <v>1</v>
      </c>
    </row>
    <row r="666" spans="1:4" x14ac:dyDescent="0.25">
      <c r="A666" t="s">
        <v>5153</v>
      </c>
      <c r="B666" s="131">
        <v>446</v>
      </c>
      <c r="C666" s="132">
        <v>34245</v>
      </c>
      <c r="D666" s="127">
        <v>1</v>
      </c>
    </row>
    <row r="667" spans="1:4" x14ac:dyDescent="0.25">
      <c r="A667" t="s">
        <v>5154</v>
      </c>
      <c r="B667" s="131">
        <v>336</v>
      </c>
      <c r="C667" s="132">
        <v>37250</v>
      </c>
      <c r="D667" s="127">
        <v>1</v>
      </c>
    </row>
    <row r="668" spans="1:4" x14ac:dyDescent="0.25">
      <c r="A668" t="s">
        <v>3151</v>
      </c>
      <c r="B668" s="131">
        <v>295</v>
      </c>
      <c r="C668" s="132">
        <v>37370</v>
      </c>
      <c r="D668" s="127">
        <v>1</v>
      </c>
    </row>
    <row r="669" spans="1:4" x14ac:dyDescent="0.25">
      <c r="A669" t="s">
        <v>4227</v>
      </c>
      <c r="B669" s="131">
        <v>251</v>
      </c>
      <c r="C669" s="132">
        <v>49093</v>
      </c>
      <c r="D669" s="127">
        <v>1</v>
      </c>
    </row>
    <row r="670" spans="1:4" x14ac:dyDescent="0.25">
      <c r="A670" t="s">
        <v>3776</v>
      </c>
      <c r="B670" s="131">
        <v>1045</v>
      </c>
      <c r="C670" s="132">
        <v>9415</v>
      </c>
      <c r="D670" s="127">
        <v>1</v>
      </c>
    </row>
    <row r="671" spans="1:4" x14ac:dyDescent="0.25">
      <c r="A671" t="s">
        <v>4927</v>
      </c>
      <c r="B671" s="131">
        <v>176</v>
      </c>
      <c r="C671" s="132">
        <v>24161</v>
      </c>
      <c r="D671" s="127">
        <v>1</v>
      </c>
    </row>
    <row r="672" spans="1:4" x14ac:dyDescent="0.25">
      <c r="A672" t="s">
        <v>4928</v>
      </c>
      <c r="B672" s="131">
        <v>100</v>
      </c>
      <c r="C672" s="132">
        <v>34088</v>
      </c>
      <c r="D672" s="127">
        <v>1</v>
      </c>
    </row>
    <row r="673" spans="1:4" x14ac:dyDescent="0.25">
      <c r="A673" t="s">
        <v>5155</v>
      </c>
      <c r="B673" s="131">
        <v>750</v>
      </c>
      <c r="C673" s="132">
        <v>5027</v>
      </c>
      <c r="D673" s="127">
        <v>1</v>
      </c>
    </row>
    <row r="674" spans="1:4" x14ac:dyDescent="0.25">
      <c r="A674" t="s">
        <v>4929</v>
      </c>
      <c r="B674" s="131">
        <v>39</v>
      </c>
      <c r="C674" s="132">
        <v>37132</v>
      </c>
      <c r="D674" s="127">
        <v>1</v>
      </c>
    </row>
    <row r="675" spans="1:4" x14ac:dyDescent="0.25">
      <c r="A675" t="s">
        <v>3438</v>
      </c>
      <c r="B675" s="131">
        <v>57</v>
      </c>
      <c r="C675" s="132">
        <v>47057</v>
      </c>
      <c r="D675" s="127">
        <v>1</v>
      </c>
    </row>
    <row r="676" spans="1:4" x14ac:dyDescent="0.25">
      <c r="A676" t="s">
        <v>3152</v>
      </c>
      <c r="B676" s="131">
        <v>749</v>
      </c>
      <c r="C676" s="132">
        <v>5262</v>
      </c>
      <c r="D676" s="127">
        <v>1</v>
      </c>
    </row>
    <row r="677" spans="1:4" x14ac:dyDescent="0.25">
      <c r="A677" t="s">
        <v>4228</v>
      </c>
      <c r="B677" s="131">
        <v>190</v>
      </c>
      <c r="C677" s="132">
        <v>5138</v>
      </c>
      <c r="D677" s="127">
        <v>1</v>
      </c>
    </row>
    <row r="678" spans="1:4" x14ac:dyDescent="0.25">
      <c r="A678" t="s">
        <v>4229</v>
      </c>
      <c r="B678" s="131">
        <v>177</v>
      </c>
      <c r="C678" s="132">
        <v>24207</v>
      </c>
      <c r="D678" s="127">
        <v>1</v>
      </c>
    </row>
    <row r="679" spans="1:4" x14ac:dyDescent="0.25">
      <c r="A679" t="s">
        <v>3439</v>
      </c>
      <c r="B679" s="131">
        <v>86</v>
      </c>
      <c r="C679" s="132">
        <v>34042</v>
      </c>
      <c r="D679" s="127">
        <v>1</v>
      </c>
    </row>
    <row r="680" spans="1:4" x14ac:dyDescent="0.25">
      <c r="A680" t="s">
        <v>3977</v>
      </c>
      <c r="B680" s="131">
        <v>152</v>
      </c>
      <c r="C680" s="132">
        <v>37234</v>
      </c>
      <c r="D680" s="127">
        <v>1</v>
      </c>
    </row>
    <row r="681" spans="1:4" x14ac:dyDescent="0.25">
      <c r="A681" t="s">
        <v>4756</v>
      </c>
      <c r="B681" s="131">
        <v>23</v>
      </c>
      <c r="C681" s="132">
        <v>40058</v>
      </c>
      <c r="D681" s="127">
        <v>1</v>
      </c>
    </row>
    <row r="682" spans="1:4" x14ac:dyDescent="0.25">
      <c r="A682" t="s">
        <v>4230</v>
      </c>
      <c r="B682" s="131">
        <v>329</v>
      </c>
      <c r="C682" s="132">
        <v>49058</v>
      </c>
      <c r="D682" s="127">
        <v>1</v>
      </c>
    </row>
    <row r="683" spans="1:4" x14ac:dyDescent="0.25">
      <c r="A683" t="s">
        <v>4542</v>
      </c>
      <c r="B683" s="131">
        <v>163</v>
      </c>
      <c r="C683" s="132">
        <v>5156</v>
      </c>
      <c r="D683" s="127">
        <v>1</v>
      </c>
    </row>
    <row r="684" spans="1:4" x14ac:dyDescent="0.25">
      <c r="A684" t="s">
        <v>3440</v>
      </c>
      <c r="B684" s="131">
        <v>94</v>
      </c>
      <c r="C684" s="132">
        <v>49231</v>
      </c>
      <c r="D684" s="127">
        <v>1</v>
      </c>
    </row>
    <row r="685" spans="1:4" x14ac:dyDescent="0.25">
      <c r="A685" t="s">
        <v>3153</v>
      </c>
      <c r="B685" s="131">
        <v>107</v>
      </c>
      <c r="C685" s="132">
        <v>9034</v>
      </c>
      <c r="D685" s="127">
        <v>1</v>
      </c>
    </row>
    <row r="686" spans="1:4" x14ac:dyDescent="0.25">
      <c r="A686" t="s">
        <v>4231</v>
      </c>
      <c r="B686" s="131">
        <v>104</v>
      </c>
      <c r="C686" s="132">
        <v>24176</v>
      </c>
      <c r="D686" s="127">
        <v>1</v>
      </c>
    </row>
    <row r="687" spans="1:4" x14ac:dyDescent="0.25">
      <c r="A687" t="s">
        <v>3441</v>
      </c>
      <c r="B687" s="131">
        <v>68</v>
      </c>
      <c r="C687" s="132">
        <v>49063</v>
      </c>
      <c r="D687" s="127">
        <v>1</v>
      </c>
    </row>
    <row r="688" spans="1:4" x14ac:dyDescent="0.25">
      <c r="A688" t="s">
        <v>3442</v>
      </c>
      <c r="B688" s="131">
        <v>677</v>
      </c>
      <c r="C688" s="132">
        <v>34158</v>
      </c>
      <c r="D688" s="127">
        <v>1</v>
      </c>
    </row>
    <row r="689" spans="1:4" x14ac:dyDescent="0.25">
      <c r="A689" t="s">
        <v>4232</v>
      </c>
      <c r="B689" s="131">
        <v>205</v>
      </c>
      <c r="C689" s="132">
        <v>37287</v>
      </c>
      <c r="D689" s="127">
        <v>1</v>
      </c>
    </row>
    <row r="690" spans="1:4" x14ac:dyDescent="0.25">
      <c r="A690" t="s">
        <v>4543</v>
      </c>
      <c r="B690" s="131">
        <v>280</v>
      </c>
      <c r="C690" s="132">
        <v>47043</v>
      </c>
      <c r="D690" s="127">
        <v>1</v>
      </c>
    </row>
    <row r="691" spans="1:4" x14ac:dyDescent="0.25">
      <c r="A691" t="s">
        <v>4757</v>
      </c>
      <c r="B691" s="131">
        <v>20</v>
      </c>
      <c r="C691" s="132">
        <v>47117</v>
      </c>
      <c r="D691" s="127">
        <v>1</v>
      </c>
    </row>
    <row r="692" spans="1:4" x14ac:dyDescent="0.25">
      <c r="A692" t="s">
        <v>4544</v>
      </c>
      <c r="B692" s="131">
        <v>79</v>
      </c>
      <c r="C692" s="132">
        <v>37216</v>
      </c>
      <c r="D692" s="127">
        <v>1</v>
      </c>
    </row>
    <row r="693" spans="1:4" x14ac:dyDescent="0.25">
      <c r="A693" t="s">
        <v>5156</v>
      </c>
      <c r="B693" s="131">
        <v>132</v>
      </c>
      <c r="C693" s="132">
        <v>34904</v>
      </c>
      <c r="D693" s="127">
        <v>1</v>
      </c>
    </row>
    <row r="694" spans="1:4" x14ac:dyDescent="0.25">
      <c r="A694" t="s">
        <v>5157</v>
      </c>
      <c r="B694" s="131">
        <v>375</v>
      </c>
      <c r="C694" s="132">
        <v>49104</v>
      </c>
      <c r="D694" s="127">
        <v>1</v>
      </c>
    </row>
    <row r="695" spans="1:4" x14ac:dyDescent="0.25">
      <c r="A695" t="s">
        <v>3777</v>
      </c>
      <c r="B695" s="131">
        <v>479</v>
      </c>
      <c r="C695" s="132">
        <v>24158</v>
      </c>
      <c r="D695" s="127">
        <v>1</v>
      </c>
    </row>
    <row r="696" spans="1:4" x14ac:dyDescent="0.25">
      <c r="A696" t="s">
        <v>3443</v>
      </c>
      <c r="B696" s="131">
        <v>184</v>
      </c>
      <c r="C696" s="132">
        <v>40180</v>
      </c>
      <c r="D696" s="127">
        <v>1</v>
      </c>
    </row>
    <row r="697" spans="1:4" x14ac:dyDescent="0.25">
      <c r="A697" t="s">
        <v>3444</v>
      </c>
      <c r="B697" s="131">
        <v>44</v>
      </c>
      <c r="C697" s="132">
        <v>5121</v>
      </c>
      <c r="D697" s="127">
        <v>1</v>
      </c>
    </row>
    <row r="698" spans="1:4" x14ac:dyDescent="0.25">
      <c r="A698" t="s">
        <v>5158</v>
      </c>
      <c r="B698" s="131">
        <v>161</v>
      </c>
      <c r="C698" s="132">
        <v>40135</v>
      </c>
      <c r="D698" s="127">
        <v>1</v>
      </c>
    </row>
    <row r="699" spans="1:4" x14ac:dyDescent="0.25">
      <c r="A699" t="s">
        <v>3978</v>
      </c>
      <c r="B699" s="131">
        <v>186</v>
      </c>
      <c r="C699" s="132">
        <v>49095</v>
      </c>
      <c r="D699" s="127">
        <v>1</v>
      </c>
    </row>
    <row r="700" spans="1:4" x14ac:dyDescent="0.25">
      <c r="A700" t="s">
        <v>4930</v>
      </c>
      <c r="B700" s="131">
        <v>878</v>
      </c>
      <c r="C700" s="132">
        <v>40072</v>
      </c>
      <c r="D700" s="127">
        <v>1</v>
      </c>
    </row>
    <row r="701" spans="1:4" x14ac:dyDescent="0.25">
      <c r="A701" t="s">
        <v>3154</v>
      </c>
      <c r="B701" s="131">
        <v>582</v>
      </c>
      <c r="C701" s="132">
        <v>47230</v>
      </c>
      <c r="D701" s="127">
        <v>1</v>
      </c>
    </row>
    <row r="702" spans="1:4" x14ac:dyDescent="0.25">
      <c r="A702" t="s">
        <v>3445</v>
      </c>
      <c r="B702" s="131">
        <v>247</v>
      </c>
      <c r="C702" s="132">
        <v>24022</v>
      </c>
      <c r="D702" s="127">
        <v>1</v>
      </c>
    </row>
    <row r="703" spans="1:4" x14ac:dyDescent="0.25">
      <c r="A703" t="s">
        <v>5159</v>
      </c>
      <c r="B703" s="131">
        <v>144</v>
      </c>
      <c r="C703" s="132">
        <v>37296</v>
      </c>
      <c r="D703" s="127">
        <v>1</v>
      </c>
    </row>
    <row r="704" spans="1:4" x14ac:dyDescent="0.25">
      <c r="A704" t="s">
        <v>3979</v>
      </c>
      <c r="B704" s="131">
        <v>784</v>
      </c>
      <c r="C704" s="132">
        <v>24012</v>
      </c>
      <c r="D704" s="127">
        <v>1</v>
      </c>
    </row>
    <row r="705" spans="1:4" x14ac:dyDescent="0.25">
      <c r="A705" t="s">
        <v>4545</v>
      </c>
      <c r="B705" s="131">
        <v>114</v>
      </c>
      <c r="C705" s="132">
        <v>24179</v>
      </c>
      <c r="D705" s="127">
        <v>1</v>
      </c>
    </row>
    <row r="706" spans="1:4" x14ac:dyDescent="0.25">
      <c r="A706" t="s">
        <v>4931</v>
      </c>
      <c r="B706" s="131">
        <v>1954</v>
      </c>
      <c r="C706" s="132">
        <v>47150</v>
      </c>
      <c r="D706" s="127">
        <v>1</v>
      </c>
    </row>
    <row r="707" spans="1:4" x14ac:dyDescent="0.25">
      <c r="A707" t="s">
        <v>4233</v>
      </c>
      <c r="B707" s="131">
        <v>1285</v>
      </c>
      <c r="C707" s="132">
        <v>9020</v>
      </c>
      <c r="D707" s="127">
        <v>1</v>
      </c>
    </row>
    <row r="708" spans="1:4" x14ac:dyDescent="0.25">
      <c r="A708" t="s">
        <v>4546</v>
      </c>
      <c r="B708" s="131">
        <v>110</v>
      </c>
      <c r="C708" s="132">
        <v>37052</v>
      </c>
      <c r="D708" s="127">
        <v>1</v>
      </c>
    </row>
    <row r="709" spans="1:4" x14ac:dyDescent="0.25">
      <c r="A709" t="s">
        <v>4547</v>
      </c>
      <c r="B709" s="131">
        <v>170</v>
      </c>
      <c r="C709" s="132">
        <v>49141</v>
      </c>
      <c r="D709" s="127">
        <v>1</v>
      </c>
    </row>
    <row r="710" spans="1:4" x14ac:dyDescent="0.25">
      <c r="A710" t="s">
        <v>4548</v>
      </c>
      <c r="B710" s="131">
        <v>55</v>
      </c>
      <c r="C710" s="132">
        <v>49133</v>
      </c>
      <c r="D710" s="127">
        <v>1</v>
      </c>
    </row>
    <row r="711" spans="1:4" x14ac:dyDescent="0.25">
      <c r="A711" t="s">
        <v>3155</v>
      </c>
      <c r="B711" s="131">
        <v>159</v>
      </c>
      <c r="C711" s="132">
        <v>34037</v>
      </c>
      <c r="D711" s="127">
        <v>1</v>
      </c>
    </row>
    <row r="712" spans="1:4" x14ac:dyDescent="0.25">
      <c r="A712" t="s">
        <v>4932</v>
      </c>
      <c r="B712" s="131">
        <v>150</v>
      </c>
      <c r="C712" s="132">
        <v>40166</v>
      </c>
      <c r="D712" s="127">
        <v>1</v>
      </c>
    </row>
    <row r="713" spans="1:4" x14ac:dyDescent="0.25">
      <c r="A713" t="s">
        <v>5160</v>
      </c>
      <c r="B713" s="131">
        <v>102</v>
      </c>
      <c r="C713" s="132">
        <v>47174</v>
      </c>
      <c r="D713" s="127">
        <v>1</v>
      </c>
    </row>
    <row r="714" spans="1:4" x14ac:dyDescent="0.25">
      <c r="A714" t="s">
        <v>4758</v>
      </c>
      <c r="B714" s="131">
        <v>171</v>
      </c>
      <c r="C714" s="132">
        <v>49022</v>
      </c>
      <c r="D714" s="127">
        <v>1</v>
      </c>
    </row>
    <row r="715" spans="1:4" x14ac:dyDescent="0.25">
      <c r="A715" t="s">
        <v>3446</v>
      </c>
      <c r="B715" s="131">
        <v>47</v>
      </c>
      <c r="C715" s="132">
        <v>49100</v>
      </c>
      <c r="D715" s="127">
        <v>1</v>
      </c>
    </row>
    <row r="716" spans="1:4" x14ac:dyDescent="0.25">
      <c r="A716" t="s">
        <v>4759</v>
      </c>
      <c r="B716" s="131">
        <v>32</v>
      </c>
      <c r="C716" s="132">
        <v>5902</v>
      </c>
      <c r="D716" s="127">
        <v>1</v>
      </c>
    </row>
    <row r="717" spans="1:4" x14ac:dyDescent="0.25">
      <c r="A717" t="s">
        <v>4760</v>
      </c>
      <c r="B717" s="131">
        <v>63</v>
      </c>
      <c r="C717" s="132">
        <v>24025</v>
      </c>
      <c r="D717" s="127">
        <v>1</v>
      </c>
    </row>
    <row r="718" spans="1:4" x14ac:dyDescent="0.25">
      <c r="A718" t="s">
        <v>3447</v>
      </c>
      <c r="B718" s="131">
        <v>217</v>
      </c>
      <c r="C718" s="132">
        <v>40100</v>
      </c>
      <c r="D718" s="127">
        <v>1</v>
      </c>
    </row>
    <row r="719" spans="1:4" x14ac:dyDescent="0.25">
      <c r="A719" t="s">
        <v>4234</v>
      </c>
      <c r="B719" s="131">
        <v>678</v>
      </c>
      <c r="C719" s="132">
        <v>37317</v>
      </c>
      <c r="D719" s="127">
        <v>1</v>
      </c>
    </row>
    <row r="720" spans="1:4" x14ac:dyDescent="0.25">
      <c r="A720" t="s">
        <v>5161</v>
      </c>
      <c r="B720" s="131">
        <v>669</v>
      </c>
      <c r="C720" s="132">
        <v>37339</v>
      </c>
      <c r="D720" s="127">
        <v>1</v>
      </c>
    </row>
    <row r="721" spans="1:4" x14ac:dyDescent="0.25">
      <c r="A721" t="s">
        <v>3448</v>
      </c>
      <c r="B721" s="131">
        <v>252</v>
      </c>
      <c r="C721" s="132">
        <v>47115</v>
      </c>
      <c r="D721" s="127">
        <v>1</v>
      </c>
    </row>
    <row r="722" spans="1:4" x14ac:dyDescent="0.25">
      <c r="A722" t="s">
        <v>4235</v>
      </c>
      <c r="B722" s="131">
        <v>94</v>
      </c>
      <c r="C722" s="132">
        <v>24165</v>
      </c>
      <c r="D722" s="127">
        <v>1</v>
      </c>
    </row>
    <row r="723" spans="1:4" x14ac:dyDescent="0.25">
      <c r="A723" t="s">
        <v>3449</v>
      </c>
      <c r="B723" s="131">
        <v>92</v>
      </c>
      <c r="C723" s="132">
        <v>34126</v>
      </c>
      <c r="D723" s="127">
        <v>1</v>
      </c>
    </row>
    <row r="724" spans="1:4" x14ac:dyDescent="0.25">
      <c r="A724" t="s">
        <v>4761</v>
      </c>
      <c r="B724" s="131">
        <v>66</v>
      </c>
      <c r="C724" s="132">
        <v>5160</v>
      </c>
      <c r="D724" s="127">
        <v>1</v>
      </c>
    </row>
    <row r="725" spans="1:4" x14ac:dyDescent="0.25">
      <c r="A725" t="s">
        <v>4762</v>
      </c>
      <c r="B725" s="131">
        <v>61</v>
      </c>
      <c r="C725" s="132">
        <v>42061</v>
      </c>
      <c r="D725" s="127">
        <v>1</v>
      </c>
    </row>
    <row r="726" spans="1:4" x14ac:dyDescent="0.25">
      <c r="A726" t="s">
        <v>3450</v>
      </c>
      <c r="B726" s="131">
        <v>100</v>
      </c>
      <c r="C726" s="132">
        <v>47207</v>
      </c>
      <c r="D726" s="127">
        <v>1</v>
      </c>
    </row>
    <row r="727" spans="1:4" x14ac:dyDescent="0.25">
      <c r="A727" t="s">
        <v>3451</v>
      </c>
      <c r="B727" s="131">
        <v>131</v>
      </c>
      <c r="C727" s="132">
        <v>49056</v>
      </c>
      <c r="D727" s="127">
        <v>1</v>
      </c>
    </row>
    <row r="728" spans="1:4" x14ac:dyDescent="0.25">
      <c r="A728" t="s">
        <v>4933</v>
      </c>
      <c r="B728" s="131">
        <v>34</v>
      </c>
      <c r="C728" s="132">
        <v>49032</v>
      </c>
      <c r="D728" s="127">
        <v>1</v>
      </c>
    </row>
    <row r="729" spans="1:4" x14ac:dyDescent="0.25">
      <c r="A729" t="s">
        <v>4549</v>
      </c>
      <c r="B729" s="131">
        <v>822</v>
      </c>
      <c r="C729" s="132">
        <v>9250</v>
      </c>
      <c r="D729" s="127">
        <v>1</v>
      </c>
    </row>
    <row r="730" spans="1:4" x14ac:dyDescent="0.25">
      <c r="A730" t="s">
        <v>4763</v>
      </c>
      <c r="B730" s="131">
        <v>82</v>
      </c>
      <c r="C730" s="132">
        <v>9406</v>
      </c>
      <c r="D730" s="127">
        <v>1</v>
      </c>
    </row>
    <row r="731" spans="1:4" x14ac:dyDescent="0.25">
      <c r="A731" t="s">
        <v>4550</v>
      </c>
      <c r="B731" s="131">
        <v>85</v>
      </c>
      <c r="C731" s="132">
        <v>49201</v>
      </c>
      <c r="D731" s="127">
        <v>1</v>
      </c>
    </row>
    <row r="732" spans="1:4" x14ac:dyDescent="0.25">
      <c r="A732" t="s">
        <v>4551</v>
      </c>
      <c r="B732" s="131">
        <v>340</v>
      </c>
      <c r="C732" s="132">
        <v>40074</v>
      </c>
      <c r="D732" s="127">
        <v>1</v>
      </c>
    </row>
    <row r="733" spans="1:4" x14ac:dyDescent="0.25">
      <c r="A733" t="s">
        <v>4236</v>
      </c>
      <c r="B733" s="131">
        <v>270</v>
      </c>
      <c r="C733" s="132">
        <v>47103</v>
      </c>
      <c r="D733" s="127">
        <v>1</v>
      </c>
    </row>
    <row r="734" spans="1:4" x14ac:dyDescent="0.25">
      <c r="A734" t="s">
        <v>3156</v>
      </c>
      <c r="B734" s="131">
        <v>95</v>
      </c>
      <c r="C734" s="132">
        <v>5073</v>
      </c>
      <c r="D734" s="127">
        <v>1</v>
      </c>
    </row>
    <row r="735" spans="1:4" x14ac:dyDescent="0.25">
      <c r="A735" t="s">
        <v>4237</v>
      </c>
      <c r="B735" s="131">
        <v>212</v>
      </c>
      <c r="C735" s="132">
        <v>9045</v>
      </c>
      <c r="D735" s="127">
        <v>1</v>
      </c>
    </row>
    <row r="736" spans="1:4" x14ac:dyDescent="0.25">
      <c r="A736" t="s">
        <v>3778</v>
      </c>
      <c r="B736" s="131">
        <v>93</v>
      </c>
      <c r="C736" s="132">
        <v>24211</v>
      </c>
      <c r="D736" s="127">
        <v>1</v>
      </c>
    </row>
    <row r="737" spans="1:4" x14ac:dyDescent="0.25">
      <c r="A737" t="s">
        <v>4764</v>
      </c>
      <c r="B737" s="131">
        <v>59</v>
      </c>
      <c r="C737" s="132">
        <v>42096</v>
      </c>
      <c r="D737" s="127">
        <v>1</v>
      </c>
    </row>
    <row r="738" spans="1:4" x14ac:dyDescent="0.25">
      <c r="A738" t="s">
        <v>3980</v>
      </c>
      <c r="B738" s="131">
        <v>636</v>
      </c>
      <c r="C738" s="132">
        <v>37098</v>
      </c>
      <c r="D738" s="127">
        <v>1</v>
      </c>
    </row>
    <row r="739" spans="1:4" x14ac:dyDescent="0.25">
      <c r="A739" t="s">
        <v>4238</v>
      </c>
      <c r="B739" s="131">
        <v>1136</v>
      </c>
      <c r="C739" s="132">
        <v>40223</v>
      </c>
      <c r="D739" s="127">
        <v>1</v>
      </c>
    </row>
    <row r="740" spans="1:4" x14ac:dyDescent="0.25">
      <c r="A740" t="s">
        <v>5163</v>
      </c>
      <c r="B740" s="131">
        <v>376</v>
      </c>
      <c r="C740" s="132">
        <v>49203</v>
      </c>
      <c r="D740" s="127">
        <v>1</v>
      </c>
    </row>
    <row r="741" spans="1:4" x14ac:dyDescent="0.25">
      <c r="A741" t="s">
        <v>3981</v>
      </c>
      <c r="B741" s="131">
        <v>466</v>
      </c>
      <c r="C741" s="132">
        <v>24009</v>
      </c>
      <c r="D741" s="127">
        <v>1</v>
      </c>
    </row>
    <row r="742" spans="1:4" x14ac:dyDescent="0.25">
      <c r="A742" t="s">
        <v>5162</v>
      </c>
      <c r="B742" s="131">
        <v>1587</v>
      </c>
      <c r="C742" s="132">
        <v>47020</v>
      </c>
      <c r="D742" s="127">
        <v>1</v>
      </c>
    </row>
    <row r="743" spans="1:4" x14ac:dyDescent="0.25">
      <c r="A743" t="s">
        <v>4552</v>
      </c>
      <c r="B743" s="131">
        <v>233</v>
      </c>
      <c r="C743" s="132">
        <v>9213</v>
      </c>
      <c r="D743" s="127">
        <v>1</v>
      </c>
    </row>
    <row r="744" spans="1:4" x14ac:dyDescent="0.25">
      <c r="A744" t="s">
        <v>5164</v>
      </c>
      <c r="B744" s="131">
        <v>45</v>
      </c>
      <c r="C744" s="132">
        <v>37039</v>
      </c>
      <c r="D744" s="127">
        <v>1</v>
      </c>
    </row>
    <row r="745" spans="1:4" x14ac:dyDescent="0.25">
      <c r="A745" t="s">
        <v>4553</v>
      </c>
      <c r="B745" s="131">
        <v>106</v>
      </c>
      <c r="C745" s="132">
        <v>49126</v>
      </c>
      <c r="D745" s="127">
        <v>1</v>
      </c>
    </row>
    <row r="746" spans="1:4" x14ac:dyDescent="0.25">
      <c r="A746" t="s">
        <v>3452</v>
      </c>
      <c r="B746" s="131">
        <v>785</v>
      </c>
      <c r="C746" s="132">
        <v>49191</v>
      </c>
      <c r="D746" s="127">
        <v>1</v>
      </c>
    </row>
    <row r="747" spans="1:4" x14ac:dyDescent="0.25">
      <c r="A747" t="s">
        <v>5165</v>
      </c>
      <c r="B747" s="131">
        <v>280</v>
      </c>
      <c r="C747" s="132">
        <v>47024</v>
      </c>
      <c r="D747" s="127">
        <v>1</v>
      </c>
    </row>
    <row r="748" spans="1:4" x14ac:dyDescent="0.25">
      <c r="A748" t="s">
        <v>4765</v>
      </c>
      <c r="B748" s="131">
        <v>44</v>
      </c>
      <c r="C748" s="132">
        <v>49018</v>
      </c>
      <c r="D748" s="127">
        <v>1</v>
      </c>
    </row>
    <row r="749" spans="1:4" x14ac:dyDescent="0.25">
      <c r="A749" t="s">
        <v>4554</v>
      </c>
      <c r="B749" s="131">
        <v>120</v>
      </c>
      <c r="C749" s="132">
        <v>49159</v>
      </c>
      <c r="D749" s="127">
        <v>1</v>
      </c>
    </row>
    <row r="750" spans="1:4" x14ac:dyDescent="0.25">
      <c r="A750" t="s">
        <v>4239</v>
      </c>
      <c r="B750" s="131">
        <v>157</v>
      </c>
      <c r="C750" s="132">
        <v>37164</v>
      </c>
      <c r="D750" s="127">
        <v>1</v>
      </c>
    </row>
    <row r="751" spans="1:4" x14ac:dyDescent="0.25">
      <c r="A751" t="s">
        <v>3453</v>
      </c>
      <c r="B751" s="131">
        <v>30</v>
      </c>
      <c r="C751" s="132">
        <v>49148</v>
      </c>
      <c r="D751" s="127">
        <v>1</v>
      </c>
    </row>
    <row r="752" spans="1:4" x14ac:dyDescent="0.25">
      <c r="A752" t="s">
        <v>5166</v>
      </c>
      <c r="B752" s="131">
        <v>982</v>
      </c>
      <c r="C752" s="132">
        <v>9181</v>
      </c>
      <c r="D752" s="127">
        <v>1</v>
      </c>
    </row>
    <row r="753" spans="1:4" x14ac:dyDescent="0.25">
      <c r="A753" t="s">
        <v>4240</v>
      </c>
      <c r="B753" s="131">
        <v>653</v>
      </c>
      <c r="C753" s="132">
        <v>9338</v>
      </c>
      <c r="D753" s="127">
        <v>1</v>
      </c>
    </row>
    <row r="754" spans="1:4" x14ac:dyDescent="0.25">
      <c r="A754" t="s">
        <v>4241</v>
      </c>
      <c r="B754" s="131">
        <v>428</v>
      </c>
      <c r="C754" s="132">
        <v>9437</v>
      </c>
      <c r="D754" s="127">
        <v>1</v>
      </c>
    </row>
    <row r="755" spans="1:4" x14ac:dyDescent="0.25">
      <c r="A755" t="s">
        <v>4242</v>
      </c>
      <c r="B755" s="131">
        <v>361</v>
      </c>
      <c r="C755" s="132">
        <v>37027</v>
      </c>
      <c r="D755" s="127">
        <v>1</v>
      </c>
    </row>
    <row r="756" spans="1:4" x14ac:dyDescent="0.25">
      <c r="A756" t="s">
        <v>3454</v>
      </c>
      <c r="B756" s="131">
        <v>45</v>
      </c>
      <c r="C756" s="132">
        <v>47163</v>
      </c>
      <c r="D756" s="127">
        <v>1</v>
      </c>
    </row>
    <row r="757" spans="1:4" x14ac:dyDescent="0.25">
      <c r="A757" t="s">
        <v>4555</v>
      </c>
      <c r="B757" s="131">
        <v>105</v>
      </c>
      <c r="C757" s="132">
        <v>42001</v>
      </c>
      <c r="D757" s="127">
        <v>1</v>
      </c>
    </row>
    <row r="758" spans="1:4" x14ac:dyDescent="0.25">
      <c r="A758" t="s">
        <v>3157</v>
      </c>
      <c r="B758" s="131">
        <v>66</v>
      </c>
      <c r="C758" s="132">
        <v>34038</v>
      </c>
      <c r="D758" s="127">
        <v>1</v>
      </c>
    </row>
    <row r="759" spans="1:4" x14ac:dyDescent="0.25">
      <c r="A759" t="s">
        <v>4243</v>
      </c>
      <c r="B759" s="131">
        <v>264</v>
      </c>
      <c r="C759" s="132">
        <v>37184</v>
      </c>
      <c r="D759" s="127">
        <v>1</v>
      </c>
    </row>
    <row r="760" spans="1:4" x14ac:dyDescent="0.25">
      <c r="A760" t="s">
        <v>4934</v>
      </c>
      <c r="B760" s="131">
        <v>115</v>
      </c>
      <c r="C760" s="132">
        <v>40139</v>
      </c>
      <c r="D760" s="127">
        <v>1</v>
      </c>
    </row>
    <row r="761" spans="1:4" x14ac:dyDescent="0.25">
      <c r="A761" t="s">
        <v>3158</v>
      </c>
      <c r="B761" s="131">
        <v>40</v>
      </c>
      <c r="C761" s="132">
        <v>40121</v>
      </c>
      <c r="D761" s="127">
        <v>1</v>
      </c>
    </row>
    <row r="762" spans="1:4" x14ac:dyDescent="0.25">
      <c r="A762" t="s">
        <v>4244</v>
      </c>
      <c r="B762" s="131">
        <v>112</v>
      </c>
      <c r="C762" s="132">
        <v>49146</v>
      </c>
      <c r="D762" s="127">
        <v>1</v>
      </c>
    </row>
    <row r="763" spans="1:4" x14ac:dyDescent="0.25">
      <c r="A763" t="s">
        <v>5167</v>
      </c>
      <c r="B763" s="131">
        <v>111</v>
      </c>
      <c r="C763" s="132">
        <v>37346</v>
      </c>
      <c r="D763" s="127">
        <v>1</v>
      </c>
    </row>
    <row r="764" spans="1:4" x14ac:dyDescent="0.25">
      <c r="A764" t="s">
        <v>5168</v>
      </c>
      <c r="B764" s="131">
        <v>466</v>
      </c>
      <c r="C764" s="132">
        <v>42111</v>
      </c>
      <c r="D764" s="127">
        <v>1</v>
      </c>
    </row>
    <row r="765" spans="1:4" x14ac:dyDescent="0.25">
      <c r="A765" t="s">
        <v>5169</v>
      </c>
      <c r="B765" s="131">
        <v>89</v>
      </c>
      <c r="C765" s="132">
        <v>34141</v>
      </c>
      <c r="D765" s="127">
        <v>1</v>
      </c>
    </row>
    <row r="766" spans="1:4" x14ac:dyDescent="0.25">
      <c r="A766" t="s">
        <v>4245</v>
      </c>
      <c r="B766" s="131">
        <v>191</v>
      </c>
      <c r="C766" s="132">
        <v>5101</v>
      </c>
      <c r="D766" s="127">
        <v>1</v>
      </c>
    </row>
    <row r="767" spans="1:4" x14ac:dyDescent="0.25">
      <c r="A767" t="s">
        <v>4246</v>
      </c>
      <c r="B767" s="131">
        <v>437</v>
      </c>
      <c r="C767" s="132">
        <v>37291</v>
      </c>
      <c r="D767" s="127">
        <v>1</v>
      </c>
    </row>
    <row r="768" spans="1:4" x14ac:dyDescent="0.25">
      <c r="A768" t="s">
        <v>4556</v>
      </c>
      <c r="B768" s="131">
        <v>474</v>
      </c>
      <c r="C768" s="132">
        <v>34092</v>
      </c>
      <c r="D768" s="127">
        <v>1</v>
      </c>
    </row>
    <row r="769" spans="1:4" x14ac:dyDescent="0.25">
      <c r="A769" t="s">
        <v>4247</v>
      </c>
      <c r="B769" s="131">
        <v>62</v>
      </c>
      <c r="C769" s="132">
        <v>37302</v>
      </c>
      <c r="D769" s="127">
        <v>1</v>
      </c>
    </row>
    <row r="770" spans="1:4" x14ac:dyDescent="0.25">
      <c r="A770" t="s">
        <v>3159</v>
      </c>
      <c r="B770" s="131">
        <v>39</v>
      </c>
      <c r="C770" s="132">
        <v>37342</v>
      </c>
      <c r="D770" s="127">
        <v>1</v>
      </c>
    </row>
    <row r="771" spans="1:4" x14ac:dyDescent="0.25">
      <c r="A771" t="s">
        <v>3779</v>
      </c>
      <c r="B771" s="131">
        <v>1513</v>
      </c>
      <c r="C771" s="132">
        <v>40079</v>
      </c>
      <c r="D771" s="127">
        <v>1</v>
      </c>
    </row>
    <row r="772" spans="1:4" x14ac:dyDescent="0.25">
      <c r="A772" t="s">
        <v>4766</v>
      </c>
      <c r="B772" s="131">
        <v>721</v>
      </c>
      <c r="C772" s="132">
        <v>49084</v>
      </c>
      <c r="D772" s="127">
        <v>1</v>
      </c>
    </row>
    <row r="773" spans="1:4" x14ac:dyDescent="0.25">
      <c r="A773" t="s">
        <v>4935</v>
      </c>
      <c r="B773" s="131">
        <v>32</v>
      </c>
      <c r="C773" s="132">
        <v>24086</v>
      </c>
      <c r="D773" s="127">
        <v>1</v>
      </c>
    </row>
    <row r="774" spans="1:4" x14ac:dyDescent="0.25">
      <c r="A774" t="s">
        <v>3160</v>
      </c>
      <c r="B774" s="131">
        <v>563</v>
      </c>
      <c r="C774" s="132">
        <v>24112</v>
      </c>
      <c r="D774" s="127">
        <v>1</v>
      </c>
    </row>
    <row r="775" spans="1:4" x14ac:dyDescent="0.25">
      <c r="A775" t="s">
        <v>4248</v>
      </c>
      <c r="B775" s="131">
        <v>35</v>
      </c>
      <c r="C775" s="132">
        <v>37065</v>
      </c>
      <c r="D775" s="127">
        <v>1</v>
      </c>
    </row>
    <row r="776" spans="1:4" x14ac:dyDescent="0.25">
      <c r="A776" t="s">
        <v>5170</v>
      </c>
      <c r="B776" s="131">
        <v>215</v>
      </c>
      <c r="C776" s="132">
        <v>40012</v>
      </c>
      <c r="D776" s="127">
        <v>1</v>
      </c>
    </row>
    <row r="777" spans="1:4" x14ac:dyDescent="0.25">
      <c r="A777" t="s">
        <v>3161</v>
      </c>
      <c r="B777" s="131">
        <v>152</v>
      </c>
      <c r="C777" s="132">
        <v>24002</v>
      </c>
      <c r="D777" s="127">
        <v>1</v>
      </c>
    </row>
    <row r="778" spans="1:4" x14ac:dyDescent="0.25">
      <c r="A778" t="s">
        <v>4936</v>
      </c>
      <c r="B778" s="131">
        <v>506</v>
      </c>
      <c r="C778" s="132">
        <v>5100</v>
      </c>
      <c r="D778" s="127">
        <v>1</v>
      </c>
    </row>
    <row r="779" spans="1:4" x14ac:dyDescent="0.25">
      <c r="A779" t="s">
        <v>3163</v>
      </c>
      <c r="B779" s="131">
        <v>38</v>
      </c>
      <c r="C779" s="132">
        <v>24127</v>
      </c>
      <c r="D779" s="127">
        <v>1</v>
      </c>
    </row>
    <row r="780" spans="1:4" x14ac:dyDescent="0.25">
      <c r="A780" t="s">
        <v>3162</v>
      </c>
      <c r="B780" s="131">
        <v>60</v>
      </c>
      <c r="C780" s="132">
        <v>47166</v>
      </c>
      <c r="D780" s="127">
        <v>1</v>
      </c>
    </row>
    <row r="781" spans="1:4" x14ac:dyDescent="0.25">
      <c r="A781" t="s">
        <v>3164</v>
      </c>
      <c r="B781" s="131">
        <v>75</v>
      </c>
      <c r="C781" s="132">
        <v>49147</v>
      </c>
      <c r="D781" s="127">
        <v>1</v>
      </c>
    </row>
    <row r="782" spans="1:4" x14ac:dyDescent="0.25">
      <c r="A782" t="s">
        <v>4767</v>
      </c>
      <c r="B782" s="131">
        <v>2778</v>
      </c>
      <c r="C782" s="132">
        <v>5184</v>
      </c>
      <c r="D782" s="127">
        <v>1</v>
      </c>
    </row>
    <row r="783" spans="1:4" x14ac:dyDescent="0.25">
      <c r="A783" t="s">
        <v>4249</v>
      </c>
      <c r="B783" s="131">
        <v>155</v>
      </c>
      <c r="C783" s="132">
        <v>9272</v>
      </c>
      <c r="D783" s="127">
        <v>1</v>
      </c>
    </row>
    <row r="784" spans="1:4" x14ac:dyDescent="0.25">
      <c r="A784" t="s">
        <v>4768</v>
      </c>
      <c r="B784" s="131">
        <v>294</v>
      </c>
      <c r="C784" s="132">
        <v>40193</v>
      </c>
      <c r="D784" s="127">
        <v>1</v>
      </c>
    </row>
    <row r="785" spans="1:4" x14ac:dyDescent="0.25">
      <c r="A785" t="s">
        <v>4250</v>
      </c>
      <c r="B785" s="131">
        <v>430</v>
      </c>
      <c r="C785" s="132">
        <v>5176</v>
      </c>
      <c r="D785" s="127">
        <v>1</v>
      </c>
    </row>
    <row r="786" spans="1:4" x14ac:dyDescent="0.25">
      <c r="A786" t="s">
        <v>4557</v>
      </c>
      <c r="B786" s="131">
        <v>664</v>
      </c>
      <c r="C786" s="132">
        <v>9358</v>
      </c>
      <c r="D786" s="127">
        <v>1</v>
      </c>
    </row>
    <row r="787" spans="1:4" x14ac:dyDescent="0.25">
      <c r="A787" t="s">
        <v>3780</v>
      </c>
      <c r="B787" s="131">
        <v>245</v>
      </c>
      <c r="C787" s="132">
        <v>9372</v>
      </c>
      <c r="D787" s="127">
        <v>1</v>
      </c>
    </row>
    <row r="788" spans="1:4" x14ac:dyDescent="0.25">
      <c r="A788" t="s">
        <v>3781</v>
      </c>
      <c r="B788" s="131">
        <v>365</v>
      </c>
      <c r="C788" s="132">
        <v>9451</v>
      </c>
      <c r="D788" s="127">
        <v>1</v>
      </c>
    </row>
    <row r="789" spans="1:4" x14ac:dyDescent="0.25">
      <c r="A789" t="s">
        <v>4769</v>
      </c>
      <c r="B789" s="131">
        <v>20</v>
      </c>
      <c r="C789" s="132">
        <v>37025</v>
      </c>
      <c r="D789" s="127">
        <v>1</v>
      </c>
    </row>
    <row r="790" spans="1:4" x14ac:dyDescent="0.25">
      <c r="A790" t="s">
        <v>3165</v>
      </c>
      <c r="B790" s="131">
        <v>170</v>
      </c>
      <c r="C790" s="132">
        <v>42160</v>
      </c>
      <c r="D790" s="127">
        <v>1</v>
      </c>
    </row>
    <row r="791" spans="1:4" x14ac:dyDescent="0.25">
      <c r="A791" t="s">
        <v>3782</v>
      </c>
      <c r="B791" s="131">
        <v>931</v>
      </c>
      <c r="C791" s="132">
        <v>47102</v>
      </c>
      <c r="D791" s="127">
        <v>1</v>
      </c>
    </row>
    <row r="792" spans="1:4" x14ac:dyDescent="0.25">
      <c r="A792" t="s">
        <v>3783</v>
      </c>
      <c r="B792" s="131">
        <v>227</v>
      </c>
      <c r="C792" s="132">
        <v>49043</v>
      </c>
      <c r="D792" s="127">
        <v>1</v>
      </c>
    </row>
    <row r="793" spans="1:4" x14ac:dyDescent="0.25">
      <c r="A793" t="s">
        <v>4558</v>
      </c>
      <c r="B793" s="131">
        <v>228</v>
      </c>
      <c r="C793" s="132">
        <v>37351</v>
      </c>
      <c r="D793" s="127">
        <v>1</v>
      </c>
    </row>
    <row r="794" spans="1:4" x14ac:dyDescent="0.25">
      <c r="A794" t="s">
        <v>3166</v>
      </c>
      <c r="B794" s="131">
        <v>25</v>
      </c>
      <c r="C794" s="132">
        <v>40184</v>
      </c>
      <c r="D794" s="127">
        <v>1</v>
      </c>
    </row>
    <row r="795" spans="1:4" x14ac:dyDescent="0.25">
      <c r="A795" t="s">
        <v>5171</v>
      </c>
      <c r="B795" s="131">
        <v>271</v>
      </c>
      <c r="C795" s="132">
        <v>49091</v>
      </c>
      <c r="D795" s="127">
        <v>1</v>
      </c>
    </row>
    <row r="796" spans="1:4" x14ac:dyDescent="0.25">
      <c r="A796" t="s">
        <v>5172</v>
      </c>
      <c r="B796" s="131">
        <v>119</v>
      </c>
      <c r="C796" s="132">
        <v>24103</v>
      </c>
      <c r="D796" s="127">
        <v>1</v>
      </c>
    </row>
    <row r="797" spans="1:4" x14ac:dyDescent="0.25">
      <c r="A797" t="s">
        <v>3455</v>
      </c>
      <c r="B797" s="131">
        <v>112</v>
      </c>
      <c r="C797" s="132">
        <v>37138</v>
      </c>
      <c r="D797" s="127">
        <v>1</v>
      </c>
    </row>
    <row r="798" spans="1:4" x14ac:dyDescent="0.25">
      <c r="A798" t="s">
        <v>3982</v>
      </c>
      <c r="B798" s="131">
        <v>2362</v>
      </c>
      <c r="C798" s="132">
        <v>49256</v>
      </c>
      <c r="D798" s="127">
        <v>1</v>
      </c>
    </row>
    <row r="799" spans="1:4" x14ac:dyDescent="0.25">
      <c r="A799" t="s">
        <v>3456</v>
      </c>
      <c r="B799" s="131">
        <v>49</v>
      </c>
      <c r="C799" s="132">
        <v>37194</v>
      </c>
      <c r="D799" s="127">
        <v>1</v>
      </c>
    </row>
    <row r="800" spans="1:4" x14ac:dyDescent="0.25">
      <c r="A800" t="s">
        <v>4251</v>
      </c>
      <c r="B800" s="131">
        <v>137</v>
      </c>
      <c r="C800" s="132">
        <v>24104</v>
      </c>
      <c r="D800" s="127">
        <v>1</v>
      </c>
    </row>
    <row r="801" spans="1:4" x14ac:dyDescent="0.25">
      <c r="A801" s="130" t="s">
        <v>3983</v>
      </c>
      <c r="B801" s="135">
        <v>5872</v>
      </c>
      <c r="C801" s="132">
        <v>24194</v>
      </c>
      <c r="D801" s="137">
        <v>1</v>
      </c>
    </row>
    <row r="802" spans="1:4" x14ac:dyDescent="0.25">
      <c r="A802" t="s">
        <v>5173</v>
      </c>
      <c r="B802" s="131">
        <v>331</v>
      </c>
      <c r="C802" s="132">
        <v>47204</v>
      </c>
      <c r="D802" s="127">
        <v>1</v>
      </c>
    </row>
    <row r="803" spans="1:4" x14ac:dyDescent="0.25">
      <c r="A803" t="s">
        <v>3984</v>
      </c>
      <c r="B803" s="131">
        <v>61</v>
      </c>
      <c r="C803" s="132">
        <v>34055</v>
      </c>
      <c r="D803" s="127">
        <v>1</v>
      </c>
    </row>
    <row r="804" spans="1:4" x14ac:dyDescent="0.25">
      <c r="A804" t="s">
        <v>4252</v>
      </c>
      <c r="B804" s="131">
        <v>75</v>
      </c>
      <c r="C804" s="132">
        <v>37080</v>
      </c>
      <c r="D804" s="127">
        <v>1</v>
      </c>
    </row>
    <row r="805" spans="1:4" x14ac:dyDescent="0.25">
      <c r="A805" s="130" t="s">
        <v>4253</v>
      </c>
      <c r="B805" s="135">
        <v>5616</v>
      </c>
      <c r="C805" s="132">
        <v>47061</v>
      </c>
      <c r="D805" s="137">
        <v>1</v>
      </c>
    </row>
    <row r="806" spans="1:4" x14ac:dyDescent="0.25">
      <c r="A806" t="s">
        <v>3167</v>
      </c>
      <c r="B806" s="131">
        <v>510</v>
      </c>
      <c r="C806" s="132">
        <v>49020</v>
      </c>
      <c r="D806" s="127">
        <v>1</v>
      </c>
    </row>
    <row r="807" spans="1:4" x14ac:dyDescent="0.25">
      <c r="A807" t="s">
        <v>3457</v>
      </c>
      <c r="B807" s="131">
        <v>561</v>
      </c>
      <c r="C807" s="132">
        <v>9463</v>
      </c>
      <c r="D807" s="127">
        <v>1</v>
      </c>
    </row>
    <row r="808" spans="1:4" x14ac:dyDescent="0.25">
      <c r="A808" t="s">
        <v>3458</v>
      </c>
      <c r="B808" s="131">
        <v>359</v>
      </c>
      <c r="C808" s="132">
        <v>37145</v>
      </c>
      <c r="D808" s="127">
        <v>1</v>
      </c>
    </row>
    <row r="809" spans="1:4" x14ac:dyDescent="0.25">
      <c r="A809" t="s">
        <v>3784</v>
      </c>
      <c r="B809" s="131">
        <v>126</v>
      </c>
      <c r="C809" s="132">
        <v>37357</v>
      </c>
      <c r="D809" s="127">
        <v>1</v>
      </c>
    </row>
    <row r="810" spans="1:4" x14ac:dyDescent="0.25">
      <c r="A810" t="s">
        <v>3168</v>
      </c>
      <c r="B810" s="131">
        <v>75</v>
      </c>
      <c r="C810" s="132">
        <v>37181</v>
      </c>
      <c r="D810" s="127">
        <v>1</v>
      </c>
    </row>
    <row r="811" spans="1:4" x14ac:dyDescent="0.25">
      <c r="A811" t="s">
        <v>3459</v>
      </c>
      <c r="B811" s="131">
        <v>144</v>
      </c>
      <c r="C811" s="132">
        <v>37201</v>
      </c>
      <c r="D811" s="127">
        <v>1</v>
      </c>
    </row>
    <row r="812" spans="1:4" x14ac:dyDescent="0.25">
      <c r="A812" t="s">
        <v>3460</v>
      </c>
      <c r="B812" s="131">
        <v>30</v>
      </c>
      <c r="C812" s="132">
        <v>40148</v>
      </c>
      <c r="D812" s="127">
        <v>1</v>
      </c>
    </row>
    <row r="813" spans="1:4" x14ac:dyDescent="0.25">
      <c r="A813" t="s">
        <v>4254</v>
      </c>
      <c r="B813" s="131">
        <v>70</v>
      </c>
      <c r="C813" s="132">
        <v>9287</v>
      </c>
      <c r="D813" s="127">
        <v>1</v>
      </c>
    </row>
    <row r="814" spans="1:4" x14ac:dyDescent="0.25">
      <c r="A814" t="s">
        <v>4255</v>
      </c>
      <c r="B814" s="131">
        <v>244</v>
      </c>
      <c r="C814" s="132">
        <v>37106</v>
      </c>
      <c r="D814" s="127">
        <v>1</v>
      </c>
    </row>
    <row r="815" spans="1:4" x14ac:dyDescent="0.25">
      <c r="A815" t="s">
        <v>4256</v>
      </c>
      <c r="B815" s="131">
        <v>74</v>
      </c>
      <c r="C815" s="132">
        <v>5095</v>
      </c>
      <c r="D815" s="127">
        <v>1</v>
      </c>
    </row>
    <row r="816" spans="1:4" x14ac:dyDescent="0.25">
      <c r="A816" t="s">
        <v>3985</v>
      </c>
      <c r="B816" s="131">
        <v>79</v>
      </c>
      <c r="C816" s="132">
        <v>40191</v>
      </c>
      <c r="D816" s="127">
        <v>1</v>
      </c>
    </row>
    <row r="817" spans="1:4" x14ac:dyDescent="0.25">
      <c r="A817" t="s">
        <v>5174</v>
      </c>
      <c r="B817" s="131">
        <v>221</v>
      </c>
      <c r="C817" s="132">
        <v>42167</v>
      </c>
      <c r="D817" s="127">
        <v>1</v>
      </c>
    </row>
    <row r="818" spans="1:4" x14ac:dyDescent="0.25">
      <c r="A818" t="s">
        <v>3169</v>
      </c>
      <c r="B818" s="131">
        <v>155</v>
      </c>
      <c r="C818" s="132">
        <v>49017</v>
      </c>
      <c r="D818" s="127">
        <v>1</v>
      </c>
    </row>
    <row r="819" spans="1:4" x14ac:dyDescent="0.25">
      <c r="A819" t="s">
        <v>3170</v>
      </c>
      <c r="B819" s="131">
        <v>419</v>
      </c>
      <c r="C819" s="132">
        <v>49177</v>
      </c>
      <c r="D819" s="127">
        <v>1</v>
      </c>
    </row>
    <row r="820" spans="1:4" x14ac:dyDescent="0.25">
      <c r="A820" t="s">
        <v>3986</v>
      </c>
      <c r="B820" s="131">
        <v>1914</v>
      </c>
      <c r="C820" s="132">
        <v>49245</v>
      </c>
      <c r="D820" s="127">
        <v>1</v>
      </c>
    </row>
    <row r="821" spans="1:4" x14ac:dyDescent="0.25">
      <c r="A821" t="s">
        <v>4770</v>
      </c>
      <c r="B821" s="131">
        <v>9</v>
      </c>
      <c r="C821" s="132">
        <v>49142</v>
      </c>
      <c r="D821" s="127">
        <v>1</v>
      </c>
    </row>
    <row r="822" spans="1:4" x14ac:dyDescent="0.25">
      <c r="A822" t="s">
        <v>3987</v>
      </c>
      <c r="B822" s="131">
        <v>156</v>
      </c>
      <c r="C822" s="132">
        <v>34036</v>
      </c>
      <c r="D822" s="127">
        <v>1</v>
      </c>
    </row>
    <row r="823" spans="1:4" x14ac:dyDescent="0.25">
      <c r="A823" t="s">
        <v>3171</v>
      </c>
      <c r="B823" s="131">
        <v>129</v>
      </c>
      <c r="C823" s="132">
        <v>37054</v>
      </c>
      <c r="D823" s="127">
        <v>1</v>
      </c>
    </row>
    <row r="824" spans="1:4" x14ac:dyDescent="0.25">
      <c r="A824" t="s">
        <v>4937</v>
      </c>
      <c r="B824" s="131">
        <v>122</v>
      </c>
      <c r="C824" s="132">
        <v>5044</v>
      </c>
      <c r="D824" s="127">
        <v>1</v>
      </c>
    </row>
    <row r="825" spans="1:4" x14ac:dyDescent="0.25">
      <c r="A825" t="s">
        <v>3172</v>
      </c>
      <c r="B825" s="131">
        <v>260</v>
      </c>
      <c r="C825" s="132">
        <v>24146</v>
      </c>
      <c r="D825" s="127">
        <v>1</v>
      </c>
    </row>
    <row r="826" spans="1:4" x14ac:dyDescent="0.25">
      <c r="A826" t="s">
        <v>3173</v>
      </c>
      <c r="B826" s="131">
        <v>75</v>
      </c>
      <c r="C826" s="132">
        <v>37022</v>
      </c>
      <c r="D826" s="127">
        <v>1</v>
      </c>
    </row>
    <row r="827" spans="1:4" x14ac:dyDescent="0.25">
      <c r="A827" t="s">
        <v>5175</v>
      </c>
      <c r="B827" s="131">
        <v>313</v>
      </c>
      <c r="C827" s="132">
        <v>49046</v>
      </c>
      <c r="D827" s="127">
        <v>1</v>
      </c>
    </row>
    <row r="828" spans="1:4" x14ac:dyDescent="0.25">
      <c r="A828" t="s">
        <v>4257</v>
      </c>
      <c r="B828" s="131">
        <v>636</v>
      </c>
      <c r="C828" s="132">
        <v>49124</v>
      </c>
      <c r="D828" s="127">
        <v>1</v>
      </c>
    </row>
    <row r="829" spans="1:4" x14ac:dyDescent="0.25">
      <c r="A829" t="s">
        <v>4771</v>
      </c>
      <c r="B829" s="131">
        <v>29</v>
      </c>
      <c r="C829" s="132">
        <v>5167</v>
      </c>
      <c r="D829" s="127">
        <v>1</v>
      </c>
    </row>
    <row r="830" spans="1:4" x14ac:dyDescent="0.25">
      <c r="A830" t="s">
        <v>4559</v>
      </c>
      <c r="B830" s="131">
        <v>55</v>
      </c>
      <c r="C830" s="132">
        <v>37077</v>
      </c>
      <c r="D830" s="127">
        <v>1</v>
      </c>
    </row>
    <row r="831" spans="1:4" x14ac:dyDescent="0.25">
      <c r="A831" t="s">
        <v>4560</v>
      </c>
      <c r="B831" s="131">
        <v>303</v>
      </c>
      <c r="C831" s="132">
        <v>37371</v>
      </c>
      <c r="D831" s="127">
        <v>1</v>
      </c>
    </row>
    <row r="832" spans="1:4" x14ac:dyDescent="0.25">
      <c r="A832" t="s">
        <v>4561</v>
      </c>
      <c r="B832" s="131">
        <v>1456</v>
      </c>
      <c r="C832" s="132">
        <v>49199</v>
      </c>
      <c r="D832" s="127">
        <v>1</v>
      </c>
    </row>
    <row r="833" spans="1:4" x14ac:dyDescent="0.25">
      <c r="A833" t="s">
        <v>3461</v>
      </c>
      <c r="B833" s="131">
        <v>74</v>
      </c>
      <c r="C833" s="132">
        <v>24153</v>
      </c>
      <c r="D833" s="127">
        <v>1</v>
      </c>
    </row>
    <row r="834" spans="1:4" x14ac:dyDescent="0.25">
      <c r="A834" t="s">
        <v>3462</v>
      </c>
      <c r="B834" s="131">
        <v>87</v>
      </c>
      <c r="C834" s="132">
        <v>47003</v>
      </c>
      <c r="D834" s="127">
        <v>1</v>
      </c>
    </row>
    <row r="835" spans="1:4" x14ac:dyDescent="0.25">
      <c r="A835" t="s">
        <v>3988</v>
      </c>
      <c r="B835" s="131">
        <v>104</v>
      </c>
      <c r="C835" s="132">
        <v>37299</v>
      </c>
      <c r="D835" s="127">
        <v>1</v>
      </c>
    </row>
    <row r="836" spans="1:4" x14ac:dyDescent="0.25">
      <c r="A836" t="s">
        <v>3463</v>
      </c>
      <c r="B836" s="131">
        <v>145</v>
      </c>
      <c r="C836" s="132">
        <v>37312</v>
      </c>
      <c r="D836" s="127">
        <v>1</v>
      </c>
    </row>
    <row r="837" spans="1:4" x14ac:dyDescent="0.25">
      <c r="A837" t="s">
        <v>3465</v>
      </c>
      <c r="B837" s="131">
        <v>175</v>
      </c>
      <c r="C837" s="132">
        <v>40124</v>
      </c>
      <c r="D837" s="127">
        <v>1</v>
      </c>
    </row>
    <row r="838" spans="1:4" x14ac:dyDescent="0.25">
      <c r="A838" t="s">
        <v>3464</v>
      </c>
      <c r="B838" s="131">
        <v>650</v>
      </c>
      <c r="C838" s="132">
        <v>49221</v>
      </c>
      <c r="D838" s="127">
        <v>1</v>
      </c>
    </row>
    <row r="839" spans="1:4" x14ac:dyDescent="0.25">
      <c r="A839" t="s">
        <v>3174</v>
      </c>
      <c r="B839" s="131">
        <v>486</v>
      </c>
      <c r="C839" s="132">
        <v>9137</v>
      </c>
      <c r="D839" s="127">
        <v>1</v>
      </c>
    </row>
    <row r="840" spans="1:4" x14ac:dyDescent="0.25">
      <c r="A840" t="s">
        <v>3175</v>
      </c>
      <c r="B840" s="131">
        <v>496</v>
      </c>
      <c r="C840" s="132">
        <v>37204</v>
      </c>
      <c r="D840" s="127">
        <v>1</v>
      </c>
    </row>
    <row r="841" spans="1:4" x14ac:dyDescent="0.25">
      <c r="A841" t="s">
        <v>4258</v>
      </c>
      <c r="B841" s="131">
        <v>129</v>
      </c>
      <c r="C841" s="132">
        <v>37230</v>
      </c>
      <c r="D841" s="127">
        <v>1</v>
      </c>
    </row>
    <row r="842" spans="1:4" x14ac:dyDescent="0.25">
      <c r="A842" t="s">
        <v>4259</v>
      </c>
      <c r="B842" s="131">
        <v>221</v>
      </c>
      <c r="C842" s="132">
        <v>40205</v>
      </c>
      <c r="D842" s="127">
        <v>1</v>
      </c>
    </row>
    <row r="843" spans="1:4" x14ac:dyDescent="0.25">
      <c r="A843" t="s">
        <v>3466</v>
      </c>
      <c r="B843" s="131">
        <v>96</v>
      </c>
      <c r="C843" s="132">
        <v>37129</v>
      </c>
      <c r="D843" s="127">
        <v>1</v>
      </c>
    </row>
    <row r="844" spans="1:4" x14ac:dyDescent="0.25">
      <c r="A844" t="s">
        <v>3176</v>
      </c>
      <c r="B844" s="131">
        <v>277</v>
      </c>
      <c r="C844" s="132">
        <v>37306</v>
      </c>
      <c r="D844" s="127">
        <v>1</v>
      </c>
    </row>
    <row r="845" spans="1:4" x14ac:dyDescent="0.25">
      <c r="A845" t="s">
        <v>3989</v>
      </c>
      <c r="B845" s="131">
        <v>143</v>
      </c>
      <c r="C845" s="132">
        <v>9279</v>
      </c>
      <c r="D845" s="127">
        <v>1</v>
      </c>
    </row>
    <row r="846" spans="1:4" x14ac:dyDescent="0.25">
      <c r="A846" t="s">
        <v>4938</v>
      </c>
      <c r="B846" s="131">
        <v>166</v>
      </c>
      <c r="C846" s="132">
        <v>9421</v>
      </c>
      <c r="D846" s="127">
        <v>1</v>
      </c>
    </row>
    <row r="847" spans="1:4" x14ac:dyDescent="0.25">
      <c r="A847" t="s">
        <v>3467</v>
      </c>
      <c r="B847" s="131">
        <v>59</v>
      </c>
      <c r="C847" s="132">
        <v>37017</v>
      </c>
      <c r="D847" s="127">
        <v>1</v>
      </c>
    </row>
    <row r="848" spans="1:4" x14ac:dyDescent="0.25">
      <c r="A848" t="s">
        <v>3468</v>
      </c>
      <c r="B848" s="131">
        <v>335</v>
      </c>
      <c r="C848" s="132">
        <v>37128</v>
      </c>
      <c r="D848" s="127">
        <v>1</v>
      </c>
    </row>
    <row r="849" spans="1:4" x14ac:dyDescent="0.25">
      <c r="A849" t="s">
        <v>3469</v>
      </c>
      <c r="B849" s="131">
        <v>105</v>
      </c>
      <c r="C849" s="132">
        <v>47036</v>
      </c>
      <c r="D849" s="127">
        <v>1</v>
      </c>
    </row>
    <row r="850" spans="1:4" x14ac:dyDescent="0.25">
      <c r="A850" t="s">
        <v>3785</v>
      </c>
      <c r="B850" s="131">
        <v>991</v>
      </c>
      <c r="C850" s="132">
        <v>47077</v>
      </c>
      <c r="D850" s="127">
        <v>1</v>
      </c>
    </row>
    <row r="851" spans="1:4" x14ac:dyDescent="0.25">
      <c r="A851" t="s">
        <v>4260</v>
      </c>
      <c r="B851" s="131">
        <v>37</v>
      </c>
      <c r="C851" s="132">
        <v>49226</v>
      </c>
      <c r="D851" s="127">
        <v>1</v>
      </c>
    </row>
    <row r="852" spans="1:4" x14ac:dyDescent="0.25">
      <c r="A852" t="s">
        <v>3470</v>
      </c>
      <c r="B852" s="131">
        <v>234</v>
      </c>
      <c r="C852" s="132">
        <v>24036</v>
      </c>
      <c r="D852" s="127">
        <v>1</v>
      </c>
    </row>
    <row r="853" spans="1:4" x14ac:dyDescent="0.25">
      <c r="A853" t="s">
        <v>3178</v>
      </c>
      <c r="B853" s="131">
        <v>2129</v>
      </c>
      <c r="C853" s="132">
        <v>49175</v>
      </c>
      <c r="D853" s="127">
        <v>1</v>
      </c>
    </row>
    <row r="854" spans="1:4" x14ac:dyDescent="0.25">
      <c r="A854" t="s">
        <v>3177</v>
      </c>
      <c r="B854" s="131">
        <v>281</v>
      </c>
      <c r="C854" s="132">
        <v>9259</v>
      </c>
      <c r="D854" s="127">
        <v>1</v>
      </c>
    </row>
    <row r="855" spans="1:4" x14ac:dyDescent="0.25">
      <c r="A855" t="s">
        <v>3179</v>
      </c>
      <c r="B855" s="131">
        <v>61</v>
      </c>
      <c r="C855" s="132">
        <v>9362</v>
      </c>
      <c r="D855" s="127">
        <v>1</v>
      </c>
    </row>
    <row r="856" spans="1:4" x14ac:dyDescent="0.25">
      <c r="A856" t="s">
        <v>3182</v>
      </c>
      <c r="B856" s="131">
        <v>27</v>
      </c>
      <c r="C856" s="132">
        <v>24107</v>
      </c>
      <c r="D856" s="127">
        <v>1</v>
      </c>
    </row>
    <row r="857" spans="1:4" x14ac:dyDescent="0.25">
      <c r="A857" t="s">
        <v>3180</v>
      </c>
      <c r="B857" s="131">
        <v>33</v>
      </c>
      <c r="C857" s="132">
        <v>34104</v>
      </c>
      <c r="D857" s="127">
        <v>1</v>
      </c>
    </row>
    <row r="858" spans="1:4" x14ac:dyDescent="0.25">
      <c r="A858" t="s">
        <v>3181</v>
      </c>
      <c r="B858" s="131">
        <v>368</v>
      </c>
      <c r="C858" s="132">
        <v>40182</v>
      </c>
      <c r="D858" s="127">
        <v>1</v>
      </c>
    </row>
    <row r="859" spans="1:4" x14ac:dyDescent="0.25">
      <c r="A859" t="s">
        <v>3471</v>
      </c>
      <c r="B859" s="131">
        <v>161</v>
      </c>
      <c r="C859" s="132">
        <v>47167</v>
      </c>
      <c r="D859" s="127">
        <v>1</v>
      </c>
    </row>
    <row r="860" spans="1:4" x14ac:dyDescent="0.25">
      <c r="A860" t="s">
        <v>4261</v>
      </c>
      <c r="B860" s="131">
        <v>288</v>
      </c>
      <c r="C860" s="132">
        <v>49238</v>
      </c>
      <c r="D860" s="127">
        <v>1</v>
      </c>
    </row>
    <row r="861" spans="1:4" x14ac:dyDescent="0.25">
      <c r="A861" t="s">
        <v>3472</v>
      </c>
      <c r="B861" s="131">
        <v>125</v>
      </c>
      <c r="C861" s="132">
        <v>5901</v>
      </c>
      <c r="D861" s="127">
        <v>1</v>
      </c>
    </row>
    <row r="862" spans="1:4" x14ac:dyDescent="0.25">
      <c r="A862" t="s">
        <v>3473</v>
      </c>
      <c r="B862" s="131">
        <v>901</v>
      </c>
      <c r="C862" s="132">
        <v>9134</v>
      </c>
      <c r="D862" s="127">
        <v>1</v>
      </c>
    </row>
    <row r="863" spans="1:4" x14ac:dyDescent="0.25">
      <c r="A863" t="s">
        <v>4562</v>
      </c>
      <c r="B863" s="131">
        <v>159</v>
      </c>
      <c r="C863" s="132">
        <v>37231</v>
      </c>
      <c r="D863" s="127">
        <v>1</v>
      </c>
    </row>
    <row r="864" spans="1:4" x14ac:dyDescent="0.25">
      <c r="A864" t="s">
        <v>3474</v>
      </c>
      <c r="B864" s="131">
        <v>118</v>
      </c>
      <c r="C864" s="132">
        <v>49019</v>
      </c>
      <c r="D864" s="127">
        <v>1</v>
      </c>
    </row>
    <row r="865" spans="1:4" x14ac:dyDescent="0.25">
      <c r="A865" t="s">
        <v>3475</v>
      </c>
      <c r="B865" s="131">
        <v>62</v>
      </c>
      <c r="C865" s="132">
        <v>37015</v>
      </c>
      <c r="D865" s="127">
        <v>1</v>
      </c>
    </row>
    <row r="866" spans="1:4" x14ac:dyDescent="0.25">
      <c r="A866" t="s">
        <v>3183</v>
      </c>
      <c r="B866" s="131">
        <v>48</v>
      </c>
      <c r="C866" s="132">
        <v>42039</v>
      </c>
      <c r="D866" s="127">
        <v>1</v>
      </c>
    </row>
    <row r="867" spans="1:4" x14ac:dyDescent="0.25">
      <c r="A867" t="s">
        <v>3990</v>
      </c>
      <c r="B867" s="131">
        <v>330</v>
      </c>
      <c r="C867" s="132">
        <v>49241</v>
      </c>
      <c r="D867" s="127">
        <v>1</v>
      </c>
    </row>
    <row r="868" spans="1:4" x14ac:dyDescent="0.25">
      <c r="A868" t="s">
        <v>3476</v>
      </c>
      <c r="B868" s="131">
        <v>1405</v>
      </c>
      <c r="C868" s="132">
        <v>24077</v>
      </c>
      <c r="D868" s="127">
        <v>1</v>
      </c>
    </row>
    <row r="869" spans="1:4" x14ac:dyDescent="0.25">
      <c r="A869" t="s">
        <v>3477</v>
      </c>
      <c r="B869" s="131">
        <v>39</v>
      </c>
      <c r="C869" s="132">
        <v>37177</v>
      </c>
      <c r="D869" s="127">
        <v>1</v>
      </c>
    </row>
    <row r="870" spans="1:4" x14ac:dyDescent="0.25">
      <c r="A870" t="s">
        <v>3478</v>
      </c>
      <c r="B870" s="131">
        <v>39</v>
      </c>
      <c r="C870" s="132">
        <v>49016</v>
      </c>
      <c r="D870" s="127">
        <v>1</v>
      </c>
    </row>
    <row r="871" spans="1:4" x14ac:dyDescent="0.25">
      <c r="A871" t="s">
        <v>3479</v>
      </c>
      <c r="B871" s="131">
        <v>143</v>
      </c>
      <c r="C871" s="132">
        <v>37047</v>
      </c>
      <c r="D871" s="127">
        <v>1</v>
      </c>
    </row>
    <row r="872" spans="1:4" x14ac:dyDescent="0.25">
      <c r="A872" t="s">
        <v>3786</v>
      </c>
      <c r="B872" s="131">
        <v>1123</v>
      </c>
      <c r="C872" s="132">
        <v>37158</v>
      </c>
      <c r="D872" s="127">
        <v>1</v>
      </c>
    </row>
    <row r="873" spans="1:4" x14ac:dyDescent="0.25">
      <c r="A873" t="s">
        <v>4262</v>
      </c>
      <c r="B873" s="131">
        <v>33</v>
      </c>
      <c r="C873" s="132">
        <v>5233</v>
      </c>
      <c r="D873" s="127">
        <v>1</v>
      </c>
    </row>
    <row r="874" spans="1:4" x14ac:dyDescent="0.25">
      <c r="A874" t="s">
        <v>3480</v>
      </c>
      <c r="B874" s="131">
        <v>287</v>
      </c>
      <c r="C874" s="132">
        <v>37344</v>
      </c>
      <c r="D874" s="127">
        <v>1</v>
      </c>
    </row>
    <row r="875" spans="1:4" x14ac:dyDescent="0.25">
      <c r="A875" s="130" t="s">
        <v>4939</v>
      </c>
      <c r="B875" s="135">
        <v>6341</v>
      </c>
      <c r="C875" s="132">
        <v>49119</v>
      </c>
      <c r="D875" s="137">
        <v>1</v>
      </c>
    </row>
    <row r="876" spans="1:4" x14ac:dyDescent="0.25">
      <c r="A876" t="s">
        <v>3991</v>
      </c>
      <c r="B876" s="131">
        <v>154</v>
      </c>
      <c r="C876" s="132">
        <v>34223</v>
      </c>
      <c r="D876" s="127">
        <v>1</v>
      </c>
    </row>
    <row r="877" spans="1:4" x14ac:dyDescent="0.25">
      <c r="A877" t="s">
        <v>3481</v>
      </c>
      <c r="B877" s="131">
        <v>80</v>
      </c>
      <c r="C877" s="132">
        <v>37125</v>
      </c>
      <c r="D877" s="127">
        <v>1</v>
      </c>
    </row>
    <row r="878" spans="1:4" x14ac:dyDescent="0.25">
      <c r="A878" t="s">
        <v>4263</v>
      </c>
      <c r="B878" s="131">
        <v>210</v>
      </c>
      <c r="C878" s="132">
        <v>49131</v>
      </c>
      <c r="D878" s="127">
        <v>1</v>
      </c>
    </row>
    <row r="879" spans="1:4" x14ac:dyDescent="0.25">
      <c r="A879" t="s">
        <v>4563</v>
      </c>
      <c r="B879" s="131">
        <v>379</v>
      </c>
      <c r="C879" s="132">
        <v>9063</v>
      </c>
      <c r="D879" s="127">
        <v>1</v>
      </c>
    </row>
    <row r="880" spans="1:4" x14ac:dyDescent="0.25">
      <c r="A880" t="s">
        <v>3787</v>
      </c>
      <c r="B880" s="131">
        <v>161</v>
      </c>
      <c r="C880" s="132">
        <v>47033</v>
      </c>
      <c r="D880" s="127">
        <v>1</v>
      </c>
    </row>
    <row r="881" spans="1:4" x14ac:dyDescent="0.25">
      <c r="A881" t="s">
        <v>5176</v>
      </c>
      <c r="B881" s="131">
        <v>150</v>
      </c>
      <c r="C881" s="132">
        <v>49186</v>
      </c>
      <c r="D881" s="127">
        <v>1</v>
      </c>
    </row>
    <row r="882" spans="1:4" x14ac:dyDescent="0.25">
      <c r="A882" t="s">
        <v>3482</v>
      </c>
      <c r="B882" s="131">
        <v>42</v>
      </c>
      <c r="C882" s="132">
        <v>37122</v>
      </c>
      <c r="D882" s="127">
        <v>1</v>
      </c>
    </row>
    <row r="883" spans="1:4" x14ac:dyDescent="0.25">
      <c r="A883" t="s">
        <v>3483</v>
      </c>
      <c r="B883" s="131">
        <v>10</v>
      </c>
      <c r="C883" s="132">
        <v>49207</v>
      </c>
      <c r="D883" s="127">
        <v>1</v>
      </c>
    </row>
    <row r="884" spans="1:4" x14ac:dyDescent="0.25">
      <c r="A884" t="s">
        <v>3788</v>
      </c>
      <c r="B884" s="131">
        <v>279</v>
      </c>
      <c r="C884" s="132">
        <v>49248</v>
      </c>
      <c r="D884" s="127">
        <v>1</v>
      </c>
    </row>
    <row r="885" spans="1:4" x14ac:dyDescent="0.25">
      <c r="A885" t="s">
        <v>4564</v>
      </c>
      <c r="B885" s="131">
        <v>42</v>
      </c>
      <c r="C885" s="132">
        <v>9170</v>
      </c>
      <c r="D885" s="127">
        <v>1</v>
      </c>
    </row>
    <row r="886" spans="1:4" x14ac:dyDescent="0.25">
      <c r="A886" t="s">
        <v>4565</v>
      </c>
      <c r="B886" s="131">
        <v>197</v>
      </c>
      <c r="C886" s="132">
        <v>40022</v>
      </c>
      <c r="D886" s="127">
        <v>1</v>
      </c>
    </row>
    <row r="887" spans="1:4" x14ac:dyDescent="0.25">
      <c r="A887" t="s">
        <v>3184</v>
      </c>
      <c r="B887" s="131">
        <v>35</v>
      </c>
      <c r="C887" s="132">
        <v>40214</v>
      </c>
      <c r="D887" s="127">
        <v>1</v>
      </c>
    </row>
    <row r="888" spans="1:4" x14ac:dyDescent="0.25">
      <c r="A888" t="s">
        <v>3484</v>
      </c>
      <c r="B888" s="131">
        <v>128</v>
      </c>
      <c r="C888" s="132">
        <v>47015</v>
      </c>
      <c r="D888" s="127">
        <v>1</v>
      </c>
    </row>
    <row r="889" spans="1:4" x14ac:dyDescent="0.25">
      <c r="A889" t="s">
        <v>3485</v>
      </c>
      <c r="B889" s="131">
        <v>87</v>
      </c>
      <c r="C889" s="132">
        <v>40089</v>
      </c>
      <c r="D889" s="127">
        <v>1</v>
      </c>
    </row>
    <row r="890" spans="1:4" x14ac:dyDescent="0.25">
      <c r="A890" t="s">
        <v>3486</v>
      </c>
      <c r="B890" s="131">
        <v>31</v>
      </c>
      <c r="C890" s="132">
        <v>47229</v>
      </c>
      <c r="D890" s="127">
        <v>1</v>
      </c>
    </row>
    <row r="891" spans="1:4" x14ac:dyDescent="0.25">
      <c r="A891" t="s">
        <v>3487</v>
      </c>
      <c r="B891" s="131">
        <v>57</v>
      </c>
      <c r="C891" s="132">
        <v>5037</v>
      </c>
      <c r="D891" s="127">
        <v>1</v>
      </c>
    </row>
    <row r="892" spans="1:4" x14ac:dyDescent="0.25">
      <c r="A892" t="s">
        <v>5177</v>
      </c>
      <c r="B892" s="131">
        <v>64</v>
      </c>
      <c r="C892" s="132">
        <v>5239</v>
      </c>
      <c r="D892" s="127">
        <v>1</v>
      </c>
    </row>
    <row r="893" spans="1:4" x14ac:dyDescent="0.25">
      <c r="A893" t="s">
        <v>4264</v>
      </c>
      <c r="B893" s="131">
        <v>198</v>
      </c>
      <c r="C893" s="132">
        <v>37305</v>
      </c>
      <c r="D893" s="127">
        <v>1</v>
      </c>
    </row>
    <row r="894" spans="1:4" x14ac:dyDescent="0.25">
      <c r="A894" t="s">
        <v>4566</v>
      </c>
      <c r="B894" s="131">
        <v>101</v>
      </c>
      <c r="C894" s="132">
        <v>42022</v>
      </c>
      <c r="D894" s="127">
        <v>1</v>
      </c>
    </row>
    <row r="895" spans="1:4" x14ac:dyDescent="0.25">
      <c r="A895" t="s">
        <v>3992</v>
      </c>
      <c r="B895" s="131">
        <v>124</v>
      </c>
      <c r="C895" s="132">
        <v>49158</v>
      </c>
      <c r="D895" s="127">
        <v>1</v>
      </c>
    </row>
    <row r="896" spans="1:4" x14ac:dyDescent="0.25">
      <c r="A896" t="s">
        <v>3789</v>
      </c>
      <c r="B896" s="131">
        <v>640</v>
      </c>
      <c r="C896" s="132">
        <v>5169</v>
      </c>
      <c r="D896" s="127">
        <v>1</v>
      </c>
    </row>
    <row r="897" spans="1:4" x14ac:dyDescent="0.25">
      <c r="A897" t="s">
        <v>4567</v>
      </c>
      <c r="B897" s="131">
        <v>110</v>
      </c>
      <c r="C897" s="132">
        <v>24150</v>
      </c>
      <c r="D897" s="127">
        <v>1</v>
      </c>
    </row>
    <row r="898" spans="1:4" x14ac:dyDescent="0.25">
      <c r="A898" s="129" t="s">
        <v>4940</v>
      </c>
      <c r="B898" s="134">
        <v>22765</v>
      </c>
      <c r="C898" s="132">
        <v>37235</v>
      </c>
      <c r="D898">
        <v>0</v>
      </c>
    </row>
    <row r="899" spans="1:4" x14ac:dyDescent="0.25">
      <c r="A899" t="s">
        <v>3790</v>
      </c>
      <c r="B899" s="131">
        <v>1061</v>
      </c>
      <c r="C899" s="132">
        <v>47060</v>
      </c>
      <c r="D899" s="127">
        <v>1</v>
      </c>
    </row>
    <row r="900" spans="1:4" x14ac:dyDescent="0.25">
      <c r="A900" t="s">
        <v>4265</v>
      </c>
      <c r="B900" s="131">
        <v>441</v>
      </c>
      <c r="C900" s="132">
        <v>5247</v>
      </c>
      <c r="D900" s="127">
        <v>1</v>
      </c>
    </row>
    <row r="901" spans="1:4" x14ac:dyDescent="0.25">
      <c r="A901" t="s">
        <v>3185</v>
      </c>
      <c r="B901" s="131">
        <v>480</v>
      </c>
      <c r="C901" s="132">
        <v>37377</v>
      </c>
      <c r="D901" s="127">
        <v>1</v>
      </c>
    </row>
    <row r="902" spans="1:4" x14ac:dyDescent="0.25">
      <c r="A902" t="s">
        <v>4772</v>
      </c>
      <c r="B902" s="131">
        <v>683</v>
      </c>
      <c r="C902" s="132">
        <v>40039</v>
      </c>
      <c r="D902" s="127">
        <v>1</v>
      </c>
    </row>
    <row r="903" spans="1:4" x14ac:dyDescent="0.25">
      <c r="A903" t="s">
        <v>4941</v>
      </c>
      <c r="B903" s="131">
        <v>250</v>
      </c>
      <c r="C903" s="132">
        <v>47176</v>
      </c>
      <c r="D903" s="127">
        <v>1</v>
      </c>
    </row>
    <row r="904" spans="1:4" x14ac:dyDescent="0.25">
      <c r="A904" t="s">
        <v>4568</v>
      </c>
      <c r="B904" s="131">
        <v>73</v>
      </c>
      <c r="C904" s="132">
        <v>49013</v>
      </c>
      <c r="D904" s="127">
        <v>1</v>
      </c>
    </row>
    <row r="905" spans="1:4" x14ac:dyDescent="0.25">
      <c r="A905" t="s">
        <v>3993</v>
      </c>
      <c r="B905" s="131">
        <v>280</v>
      </c>
      <c r="C905" s="132">
        <v>49143</v>
      </c>
      <c r="D905" s="127">
        <v>1</v>
      </c>
    </row>
    <row r="906" spans="1:4" x14ac:dyDescent="0.25">
      <c r="A906" t="s">
        <v>3186</v>
      </c>
      <c r="B906" s="131">
        <v>811</v>
      </c>
      <c r="C906" s="132">
        <v>9304</v>
      </c>
      <c r="D906" s="127">
        <v>1</v>
      </c>
    </row>
    <row r="907" spans="1:4" x14ac:dyDescent="0.25">
      <c r="A907" t="s">
        <v>4266</v>
      </c>
      <c r="B907" s="131">
        <v>182</v>
      </c>
      <c r="C907" s="132">
        <v>5008</v>
      </c>
      <c r="D907" s="127">
        <v>1</v>
      </c>
    </row>
    <row r="908" spans="1:4" x14ac:dyDescent="0.25">
      <c r="A908" t="s">
        <v>4569</v>
      </c>
      <c r="B908" s="131">
        <v>344</v>
      </c>
      <c r="C908" s="132">
        <v>40097</v>
      </c>
      <c r="D908" s="127">
        <v>1</v>
      </c>
    </row>
    <row r="909" spans="1:4" x14ac:dyDescent="0.25">
      <c r="A909" t="s">
        <v>4570</v>
      </c>
      <c r="B909" s="131">
        <v>62</v>
      </c>
      <c r="C909" s="132">
        <v>47138</v>
      </c>
      <c r="D909" s="127">
        <v>1</v>
      </c>
    </row>
    <row r="910" spans="1:4" x14ac:dyDescent="0.25">
      <c r="A910" t="s">
        <v>4571</v>
      </c>
      <c r="B910" s="131">
        <v>4020</v>
      </c>
      <c r="C910" s="132">
        <v>49035</v>
      </c>
      <c r="D910" s="127">
        <v>1</v>
      </c>
    </row>
    <row r="911" spans="1:4" x14ac:dyDescent="0.25">
      <c r="A911" t="s">
        <v>4267</v>
      </c>
      <c r="B911" s="131">
        <v>1547</v>
      </c>
      <c r="C911" s="132">
        <v>49269</v>
      </c>
      <c r="D911" s="127">
        <v>1</v>
      </c>
    </row>
    <row r="912" spans="1:4" x14ac:dyDescent="0.25">
      <c r="A912" t="s">
        <v>3995</v>
      </c>
      <c r="B912" s="131">
        <v>66</v>
      </c>
      <c r="C912" s="132">
        <v>5179</v>
      </c>
      <c r="D912" s="127">
        <v>1</v>
      </c>
    </row>
    <row r="913" spans="1:4" x14ac:dyDescent="0.25">
      <c r="A913" t="s">
        <v>4268</v>
      </c>
      <c r="B913" s="131">
        <v>477</v>
      </c>
      <c r="C913" s="132">
        <v>24080</v>
      </c>
      <c r="D913" s="127">
        <v>1</v>
      </c>
    </row>
    <row r="914" spans="1:4" x14ac:dyDescent="0.25">
      <c r="A914" s="129" t="s">
        <v>3791</v>
      </c>
      <c r="B914" s="134">
        <v>124028</v>
      </c>
      <c r="C914" s="132">
        <v>37282</v>
      </c>
      <c r="D914">
        <v>0</v>
      </c>
    </row>
    <row r="915" spans="1:4" x14ac:dyDescent="0.25">
      <c r="A915" t="s">
        <v>3488</v>
      </c>
      <c r="B915" s="131">
        <v>2537</v>
      </c>
      <c r="C915" s="132">
        <v>37352</v>
      </c>
      <c r="D915" s="127">
        <v>1</v>
      </c>
    </row>
    <row r="916" spans="1:4" x14ac:dyDescent="0.25">
      <c r="A916" t="s">
        <v>4773</v>
      </c>
      <c r="B916" s="131">
        <v>47</v>
      </c>
      <c r="C916" s="132">
        <v>40120</v>
      </c>
      <c r="D916" s="127">
        <v>1</v>
      </c>
    </row>
    <row r="917" spans="1:4" x14ac:dyDescent="0.25">
      <c r="A917" t="s">
        <v>4269</v>
      </c>
      <c r="B917" s="131">
        <v>944</v>
      </c>
      <c r="C917" s="132">
        <v>5157</v>
      </c>
      <c r="D917" s="127">
        <v>1</v>
      </c>
    </row>
    <row r="918" spans="1:4" x14ac:dyDescent="0.25">
      <c r="A918" t="s">
        <v>3794</v>
      </c>
      <c r="B918" s="131">
        <v>800</v>
      </c>
      <c r="C918" s="132">
        <v>37198</v>
      </c>
      <c r="D918" s="127">
        <v>1</v>
      </c>
    </row>
    <row r="919" spans="1:4" x14ac:dyDescent="0.25">
      <c r="A919" t="s">
        <v>3489</v>
      </c>
      <c r="B919" s="131">
        <v>57</v>
      </c>
      <c r="C919" s="132">
        <v>37205</v>
      </c>
      <c r="D919" s="127">
        <v>1</v>
      </c>
    </row>
    <row r="920" spans="1:4" x14ac:dyDescent="0.25">
      <c r="A920" t="s">
        <v>4943</v>
      </c>
      <c r="B920" s="131">
        <v>60</v>
      </c>
      <c r="C920" s="132">
        <v>24156</v>
      </c>
      <c r="D920" s="127">
        <v>1</v>
      </c>
    </row>
    <row r="921" spans="1:4" x14ac:dyDescent="0.25">
      <c r="A921" t="s">
        <v>3188</v>
      </c>
      <c r="B921" s="131">
        <v>60</v>
      </c>
      <c r="C921" s="132">
        <v>37057</v>
      </c>
      <c r="D921" s="127">
        <v>1</v>
      </c>
    </row>
    <row r="922" spans="1:4" x14ac:dyDescent="0.25">
      <c r="A922" t="s">
        <v>4110</v>
      </c>
      <c r="B922" s="131">
        <v>194</v>
      </c>
      <c r="C922" s="132">
        <v>37127</v>
      </c>
      <c r="D922" s="127">
        <v>1</v>
      </c>
    </row>
    <row r="923" spans="1:4" x14ac:dyDescent="0.25">
      <c r="A923" t="s">
        <v>3996</v>
      </c>
      <c r="B923" s="131">
        <v>49</v>
      </c>
      <c r="C923" s="132">
        <v>37286</v>
      </c>
      <c r="D923" s="127">
        <v>1</v>
      </c>
    </row>
    <row r="924" spans="1:4" x14ac:dyDescent="0.25">
      <c r="A924" t="s">
        <v>4942</v>
      </c>
      <c r="B924" s="131">
        <v>178</v>
      </c>
      <c r="C924" s="132">
        <v>49042</v>
      </c>
      <c r="D924" s="127">
        <v>1</v>
      </c>
    </row>
    <row r="925" spans="1:4" x14ac:dyDescent="0.25">
      <c r="A925" t="s">
        <v>4572</v>
      </c>
      <c r="B925" s="131">
        <v>519</v>
      </c>
      <c r="C925" s="132">
        <v>24106</v>
      </c>
      <c r="D925" s="127">
        <v>1</v>
      </c>
    </row>
    <row r="926" spans="1:4" x14ac:dyDescent="0.25">
      <c r="A926" t="s">
        <v>5178</v>
      </c>
      <c r="B926" s="131">
        <v>210</v>
      </c>
      <c r="C926" s="132">
        <v>24097</v>
      </c>
      <c r="D926" s="127">
        <v>1</v>
      </c>
    </row>
    <row r="927" spans="1:4" x14ac:dyDescent="0.25">
      <c r="A927" t="s">
        <v>5179</v>
      </c>
      <c r="B927" s="131">
        <v>95</v>
      </c>
      <c r="C927" s="132">
        <v>34053</v>
      </c>
      <c r="D927" s="127">
        <v>1</v>
      </c>
    </row>
    <row r="928" spans="1:4" x14ac:dyDescent="0.25">
      <c r="A928" t="s">
        <v>3187</v>
      </c>
      <c r="B928" s="131">
        <v>107</v>
      </c>
      <c r="C928" s="132">
        <v>49145</v>
      </c>
      <c r="D928" s="127">
        <v>1</v>
      </c>
    </row>
    <row r="929" spans="1:4" x14ac:dyDescent="0.25">
      <c r="A929" t="s">
        <v>4774</v>
      </c>
      <c r="B929" s="131">
        <v>13</v>
      </c>
      <c r="C929" s="132">
        <v>37162</v>
      </c>
      <c r="D929" s="127">
        <v>1</v>
      </c>
    </row>
    <row r="930" spans="1:4" x14ac:dyDescent="0.25">
      <c r="A930" t="s">
        <v>5180</v>
      </c>
      <c r="B930" s="131">
        <v>304</v>
      </c>
      <c r="C930" s="132">
        <v>37261</v>
      </c>
      <c r="D930" s="127">
        <v>1</v>
      </c>
    </row>
    <row r="931" spans="1:4" x14ac:dyDescent="0.25">
      <c r="A931" t="s">
        <v>3792</v>
      </c>
      <c r="B931" s="131">
        <v>367</v>
      </c>
      <c r="C931" s="132">
        <v>49094</v>
      </c>
      <c r="D931" s="127">
        <v>1</v>
      </c>
    </row>
    <row r="932" spans="1:4" x14ac:dyDescent="0.25">
      <c r="A932" t="s">
        <v>5181</v>
      </c>
      <c r="B932" s="131">
        <v>147</v>
      </c>
      <c r="C932" s="132">
        <v>9229</v>
      </c>
      <c r="D932" s="127">
        <v>1</v>
      </c>
    </row>
    <row r="933" spans="1:4" x14ac:dyDescent="0.25">
      <c r="A933" t="s">
        <v>4270</v>
      </c>
      <c r="B933" s="131">
        <v>1571</v>
      </c>
      <c r="C933" s="132">
        <v>40222</v>
      </c>
      <c r="D933" s="127">
        <v>1</v>
      </c>
    </row>
    <row r="934" spans="1:4" x14ac:dyDescent="0.25">
      <c r="A934" t="s">
        <v>3793</v>
      </c>
      <c r="B934" s="131">
        <v>590</v>
      </c>
      <c r="C934" s="132">
        <v>24031</v>
      </c>
      <c r="D934" s="127">
        <v>1</v>
      </c>
    </row>
    <row r="935" spans="1:4" x14ac:dyDescent="0.25">
      <c r="A935" t="s">
        <v>4272</v>
      </c>
      <c r="B935" s="131">
        <v>446</v>
      </c>
      <c r="C935" s="132">
        <v>49246</v>
      </c>
      <c r="D935" s="127">
        <v>1</v>
      </c>
    </row>
    <row r="936" spans="1:4" x14ac:dyDescent="0.25">
      <c r="A936" t="s">
        <v>4271</v>
      </c>
      <c r="B936" s="131">
        <v>1019</v>
      </c>
      <c r="C936" s="132">
        <v>5905</v>
      </c>
      <c r="D936" s="127">
        <v>1</v>
      </c>
    </row>
    <row r="937" spans="1:4" x14ac:dyDescent="0.25">
      <c r="A937" t="s">
        <v>5182</v>
      </c>
      <c r="B937" s="131">
        <v>177</v>
      </c>
      <c r="C937" s="132">
        <v>9136</v>
      </c>
      <c r="D937" s="127">
        <v>1</v>
      </c>
    </row>
    <row r="938" spans="1:4" x14ac:dyDescent="0.25">
      <c r="A938" t="s">
        <v>4573</v>
      </c>
      <c r="B938" s="131">
        <v>137</v>
      </c>
      <c r="C938" s="132">
        <v>9448</v>
      </c>
      <c r="D938" s="127">
        <v>1</v>
      </c>
    </row>
    <row r="939" spans="1:4" x14ac:dyDescent="0.25">
      <c r="A939" t="s">
        <v>5183</v>
      </c>
      <c r="B939" s="131">
        <v>452</v>
      </c>
      <c r="C939" s="132">
        <v>37360</v>
      </c>
      <c r="D939" s="127">
        <v>1</v>
      </c>
    </row>
    <row r="940" spans="1:4" x14ac:dyDescent="0.25">
      <c r="A940" t="s">
        <v>3189</v>
      </c>
      <c r="B940" s="131">
        <v>1399</v>
      </c>
      <c r="C940" s="132">
        <v>42076</v>
      </c>
      <c r="D940" s="127">
        <v>1</v>
      </c>
    </row>
    <row r="941" spans="1:4" x14ac:dyDescent="0.25">
      <c r="A941" t="s">
        <v>3490</v>
      </c>
      <c r="B941" s="131">
        <v>147</v>
      </c>
      <c r="C941" s="132">
        <v>49011</v>
      </c>
      <c r="D941" s="127">
        <v>1</v>
      </c>
    </row>
    <row r="942" spans="1:4" x14ac:dyDescent="0.25">
      <c r="A942" t="s">
        <v>3491</v>
      </c>
      <c r="B942" s="131">
        <v>174</v>
      </c>
      <c r="C942" s="132">
        <v>49156</v>
      </c>
      <c r="D942" s="127">
        <v>1</v>
      </c>
    </row>
    <row r="943" spans="1:4" x14ac:dyDescent="0.25">
      <c r="A943" t="s">
        <v>4273</v>
      </c>
      <c r="B943" s="131">
        <v>142</v>
      </c>
      <c r="C943" s="132">
        <v>5159</v>
      </c>
      <c r="D943" s="127">
        <v>1</v>
      </c>
    </row>
    <row r="944" spans="1:4" x14ac:dyDescent="0.25">
      <c r="A944" t="s">
        <v>3190</v>
      </c>
      <c r="B944" s="131">
        <v>590</v>
      </c>
      <c r="C944" s="132">
        <v>37289</v>
      </c>
      <c r="D944" s="127">
        <v>1</v>
      </c>
    </row>
    <row r="945" spans="1:4" x14ac:dyDescent="0.25">
      <c r="A945" t="s">
        <v>4775</v>
      </c>
      <c r="B945" s="131">
        <v>68</v>
      </c>
      <c r="C945" s="132">
        <v>37333</v>
      </c>
      <c r="D945" s="127">
        <v>1</v>
      </c>
    </row>
    <row r="946" spans="1:4" x14ac:dyDescent="0.25">
      <c r="A946" t="s">
        <v>3795</v>
      </c>
      <c r="B946" s="131">
        <v>367</v>
      </c>
      <c r="C946" s="132">
        <v>34018</v>
      </c>
      <c r="D946" s="127">
        <v>1</v>
      </c>
    </row>
    <row r="947" spans="1:4" x14ac:dyDescent="0.25">
      <c r="A947" t="s">
        <v>3997</v>
      </c>
      <c r="B947" s="131">
        <v>1015</v>
      </c>
      <c r="C947" s="132">
        <v>47047</v>
      </c>
      <c r="D947" s="127">
        <v>1</v>
      </c>
    </row>
    <row r="948" spans="1:4" x14ac:dyDescent="0.25">
      <c r="A948" t="s">
        <v>3492</v>
      </c>
      <c r="B948" s="131">
        <v>100</v>
      </c>
      <c r="C948" s="132">
        <v>47058</v>
      </c>
      <c r="D948" s="127">
        <v>1</v>
      </c>
    </row>
    <row r="949" spans="1:4" x14ac:dyDescent="0.25">
      <c r="A949" t="s">
        <v>5184</v>
      </c>
      <c r="B949" s="131">
        <v>316</v>
      </c>
      <c r="C949" s="132">
        <v>49090</v>
      </c>
      <c r="D949" s="127">
        <v>1</v>
      </c>
    </row>
    <row r="950" spans="1:4" x14ac:dyDescent="0.25">
      <c r="A950" t="s">
        <v>4274</v>
      </c>
      <c r="B950" s="131">
        <v>245</v>
      </c>
      <c r="C950" s="132">
        <v>5254</v>
      </c>
      <c r="D950" s="127">
        <v>1</v>
      </c>
    </row>
    <row r="951" spans="1:4" x14ac:dyDescent="0.25">
      <c r="A951" t="s">
        <v>5185</v>
      </c>
      <c r="B951" s="131">
        <v>141</v>
      </c>
      <c r="C951" s="132">
        <v>37009</v>
      </c>
      <c r="D951" s="127">
        <v>1</v>
      </c>
    </row>
    <row r="952" spans="1:4" x14ac:dyDescent="0.25">
      <c r="A952" t="s">
        <v>4776</v>
      </c>
      <c r="B952" s="131">
        <v>9</v>
      </c>
      <c r="C952" s="132">
        <v>37265</v>
      </c>
      <c r="D952" s="127">
        <v>1</v>
      </c>
    </row>
    <row r="953" spans="1:4" x14ac:dyDescent="0.25">
      <c r="A953" t="s">
        <v>4275</v>
      </c>
      <c r="B953" s="131">
        <v>96</v>
      </c>
      <c r="C953" s="132">
        <v>47006</v>
      </c>
      <c r="D953" s="127">
        <v>1</v>
      </c>
    </row>
    <row r="954" spans="1:4" x14ac:dyDescent="0.25">
      <c r="A954" t="s">
        <v>3191</v>
      </c>
      <c r="B954" s="131">
        <v>96</v>
      </c>
      <c r="C954" s="132">
        <v>47031</v>
      </c>
      <c r="D954" s="127">
        <v>1</v>
      </c>
    </row>
    <row r="955" spans="1:4" x14ac:dyDescent="0.25">
      <c r="A955" t="s">
        <v>5186</v>
      </c>
      <c r="B955" s="131">
        <v>122</v>
      </c>
      <c r="C955" s="132">
        <v>49118</v>
      </c>
      <c r="D955" s="127">
        <v>1</v>
      </c>
    </row>
    <row r="956" spans="1:4" x14ac:dyDescent="0.25">
      <c r="A956" t="s">
        <v>3192</v>
      </c>
      <c r="B956" s="131">
        <v>200</v>
      </c>
      <c r="C956" s="132">
        <v>49138</v>
      </c>
      <c r="D956" s="127">
        <v>1</v>
      </c>
    </row>
    <row r="957" spans="1:4" x14ac:dyDescent="0.25">
      <c r="A957" t="s">
        <v>3493</v>
      </c>
      <c r="B957" s="131">
        <v>104</v>
      </c>
      <c r="C957" s="132">
        <v>24033</v>
      </c>
      <c r="D957" s="127">
        <v>1</v>
      </c>
    </row>
    <row r="958" spans="1:4" x14ac:dyDescent="0.25">
      <c r="A958" t="s">
        <v>3494</v>
      </c>
      <c r="B958" s="131">
        <v>45</v>
      </c>
      <c r="C958" s="132">
        <v>34102</v>
      </c>
      <c r="D958" s="127">
        <v>1</v>
      </c>
    </row>
    <row r="959" spans="1:4" x14ac:dyDescent="0.25">
      <c r="A959" t="s">
        <v>3495</v>
      </c>
      <c r="B959" s="131">
        <v>27</v>
      </c>
      <c r="C959" s="132">
        <v>34121</v>
      </c>
      <c r="D959" s="127">
        <v>1</v>
      </c>
    </row>
    <row r="960" spans="1:4" x14ac:dyDescent="0.25">
      <c r="A960" t="s">
        <v>4276</v>
      </c>
      <c r="B960" s="131">
        <v>205</v>
      </c>
      <c r="C960" s="132">
        <v>37139</v>
      </c>
      <c r="D960" s="127">
        <v>1</v>
      </c>
    </row>
    <row r="961" spans="1:4" x14ac:dyDescent="0.25">
      <c r="A961" t="s">
        <v>3193</v>
      </c>
      <c r="B961" s="131">
        <v>69</v>
      </c>
      <c r="C961" s="132">
        <v>37211</v>
      </c>
      <c r="D961" s="127">
        <v>1</v>
      </c>
    </row>
    <row r="962" spans="1:4" x14ac:dyDescent="0.25">
      <c r="A962" t="s">
        <v>3496</v>
      </c>
      <c r="B962" s="131">
        <v>20</v>
      </c>
      <c r="C962" s="132">
        <v>49015</v>
      </c>
      <c r="D962" s="127">
        <v>1</v>
      </c>
    </row>
    <row r="963" spans="1:4" x14ac:dyDescent="0.25">
      <c r="A963" t="s">
        <v>5187</v>
      </c>
      <c r="B963" s="131">
        <v>465</v>
      </c>
      <c r="C963" s="132">
        <v>5001</v>
      </c>
      <c r="D963" s="127">
        <v>1</v>
      </c>
    </row>
    <row r="964" spans="1:4" x14ac:dyDescent="0.25">
      <c r="A964" t="s">
        <v>5188</v>
      </c>
      <c r="B964" s="131">
        <v>624</v>
      </c>
      <c r="C964" s="132">
        <v>37096</v>
      </c>
      <c r="D964" s="127">
        <v>1</v>
      </c>
    </row>
    <row r="965" spans="1:4" x14ac:dyDescent="0.25">
      <c r="A965" t="s">
        <v>3194</v>
      </c>
      <c r="B965" s="131">
        <v>24</v>
      </c>
      <c r="C965" s="132">
        <v>40119</v>
      </c>
      <c r="D965" s="127">
        <v>1</v>
      </c>
    </row>
    <row r="966" spans="1:4" x14ac:dyDescent="0.25">
      <c r="A966" t="s">
        <v>3998</v>
      </c>
      <c r="B966" s="131">
        <v>61</v>
      </c>
      <c r="C966" s="132">
        <v>9009</v>
      </c>
      <c r="D966" s="127">
        <v>1</v>
      </c>
    </row>
    <row r="967" spans="1:4" x14ac:dyDescent="0.25">
      <c r="A967" t="s">
        <v>3796</v>
      </c>
      <c r="B967" s="131">
        <v>1743</v>
      </c>
      <c r="C967" s="132">
        <v>9103</v>
      </c>
      <c r="D967" s="127">
        <v>1</v>
      </c>
    </row>
    <row r="968" spans="1:4" x14ac:dyDescent="0.25">
      <c r="A968" t="s">
        <v>3797</v>
      </c>
      <c r="B968" s="131">
        <v>337</v>
      </c>
      <c r="C968" s="132">
        <v>9483</v>
      </c>
      <c r="D968" s="127">
        <v>1</v>
      </c>
    </row>
    <row r="969" spans="1:4" x14ac:dyDescent="0.25">
      <c r="A969" t="s">
        <v>3999</v>
      </c>
      <c r="B969" s="131">
        <v>143</v>
      </c>
      <c r="C969" s="132">
        <v>37124</v>
      </c>
      <c r="D969" s="127">
        <v>1</v>
      </c>
    </row>
    <row r="970" spans="1:4" x14ac:dyDescent="0.25">
      <c r="A970" t="s">
        <v>5189</v>
      </c>
      <c r="B970" s="131">
        <v>358</v>
      </c>
      <c r="C970" s="132">
        <v>37166</v>
      </c>
      <c r="D970" s="127">
        <v>1</v>
      </c>
    </row>
    <row r="971" spans="1:4" x14ac:dyDescent="0.25">
      <c r="A971" t="s">
        <v>5191</v>
      </c>
      <c r="B971" s="131">
        <v>120</v>
      </c>
      <c r="C971" s="132">
        <v>37239</v>
      </c>
      <c r="D971" s="127">
        <v>1</v>
      </c>
    </row>
    <row r="972" spans="1:4" x14ac:dyDescent="0.25">
      <c r="A972" t="s">
        <v>5190</v>
      </c>
      <c r="B972" s="131">
        <v>121</v>
      </c>
      <c r="C972" s="132">
        <v>47048</v>
      </c>
      <c r="D972" s="127">
        <v>1</v>
      </c>
    </row>
    <row r="973" spans="1:4" x14ac:dyDescent="0.25">
      <c r="A973" t="s">
        <v>4944</v>
      </c>
      <c r="B973" s="131">
        <v>54</v>
      </c>
      <c r="C973" s="132">
        <v>49098</v>
      </c>
      <c r="D973" s="127">
        <v>1</v>
      </c>
    </row>
    <row r="974" spans="1:4" x14ac:dyDescent="0.25">
      <c r="A974" t="s">
        <v>4277</v>
      </c>
      <c r="B974" s="131">
        <v>70</v>
      </c>
      <c r="C974" s="132">
        <v>40164</v>
      </c>
      <c r="D974" s="127">
        <v>1</v>
      </c>
    </row>
    <row r="975" spans="1:4" x14ac:dyDescent="0.25">
      <c r="A975" t="s">
        <v>3798</v>
      </c>
      <c r="B975" s="131">
        <v>112</v>
      </c>
      <c r="C975" s="132">
        <v>49026</v>
      </c>
      <c r="D975" s="127">
        <v>1</v>
      </c>
    </row>
    <row r="976" spans="1:4" x14ac:dyDescent="0.25">
      <c r="A976" t="s">
        <v>4679</v>
      </c>
      <c r="B976" s="131">
        <v>98</v>
      </c>
      <c r="C976" s="132">
        <v>49189</v>
      </c>
      <c r="D976" s="127">
        <v>1</v>
      </c>
    </row>
    <row r="977" spans="1:4" x14ac:dyDescent="0.25">
      <c r="A977" t="s">
        <v>4574</v>
      </c>
      <c r="B977" s="131">
        <v>48</v>
      </c>
      <c r="C977" s="132">
        <v>34130</v>
      </c>
      <c r="D977" s="127">
        <v>1</v>
      </c>
    </row>
    <row r="978" spans="1:4" x14ac:dyDescent="0.25">
      <c r="A978" t="s">
        <v>4000</v>
      </c>
      <c r="B978" s="131">
        <v>51</v>
      </c>
      <c r="C978" s="132">
        <v>37088</v>
      </c>
      <c r="D978" s="127">
        <v>1</v>
      </c>
    </row>
    <row r="979" spans="1:4" x14ac:dyDescent="0.25">
      <c r="A979" t="s">
        <v>3195</v>
      </c>
      <c r="B979" s="131">
        <v>32</v>
      </c>
      <c r="C979" s="132">
        <v>37061</v>
      </c>
      <c r="D979" s="127">
        <v>1</v>
      </c>
    </row>
    <row r="980" spans="1:4" x14ac:dyDescent="0.25">
      <c r="A980" t="s">
        <v>4278</v>
      </c>
      <c r="B980" s="131">
        <v>263</v>
      </c>
      <c r="C980" s="132">
        <v>37134</v>
      </c>
      <c r="D980" s="127">
        <v>1</v>
      </c>
    </row>
    <row r="981" spans="1:4" x14ac:dyDescent="0.25">
      <c r="A981" t="s">
        <v>3196</v>
      </c>
      <c r="B981" s="131">
        <v>314</v>
      </c>
      <c r="C981" s="132">
        <v>37179</v>
      </c>
      <c r="D981" s="127">
        <v>1</v>
      </c>
    </row>
    <row r="982" spans="1:4" x14ac:dyDescent="0.25">
      <c r="A982" t="s">
        <v>4280</v>
      </c>
      <c r="B982" s="131">
        <v>407</v>
      </c>
      <c r="C982" s="132">
        <v>37200</v>
      </c>
      <c r="D982" s="127">
        <v>1</v>
      </c>
    </row>
    <row r="983" spans="1:4" x14ac:dyDescent="0.25">
      <c r="A983" t="s">
        <v>4575</v>
      </c>
      <c r="B983" s="131">
        <v>211</v>
      </c>
      <c r="C983" s="132">
        <v>34211</v>
      </c>
      <c r="D983" s="127">
        <v>1</v>
      </c>
    </row>
    <row r="984" spans="1:4" x14ac:dyDescent="0.25">
      <c r="A984" t="s">
        <v>4576</v>
      </c>
      <c r="B984" s="131">
        <v>227</v>
      </c>
      <c r="C984" s="132">
        <v>49163</v>
      </c>
      <c r="D984" s="127">
        <v>1</v>
      </c>
    </row>
    <row r="985" spans="1:4" x14ac:dyDescent="0.25">
      <c r="A985" t="s">
        <v>4577</v>
      </c>
      <c r="B985" s="131">
        <v>284</v>
      </c>
      <c r="C985" s="132">
        <v>5195</v>
      </c>
      <c r="D985" s="127">
        <v>1</v>
      </c>
    </row>
    <row r="986" spans="1:4" x14ac:dyDescent="0.25">
      <c r="A986" t="s">
        <v>4279</v>
      </c>
      <c r="B986" s="131">
        <v>79</v>
      </c>
      <c r="C986" s="132">
        <v>9003</v>
      </c>
      <c r="D986" s="127">
        <v>1</v>
      </c>
    </row>
    <row r="987" spans="1:4" x14ac:dyDescent="0.25">
      <c r="A987" t="s">
        <v>3197</v>
      </c>
      <c r="B987" s="131">
        <v>113</v>
      </c>
      <c r="C987" s="132">
        <v>37311</v>
      </c>
      <c r="D987" s="127">
        <v>1</v>
      </c>
    </row>
    <row r="988" spans="1:4" x14ac:dyDescent="0.25">
      <c r="A988" t="s">
        <v>4578</v>
      </c>
      <c r="B988" s="131">
        <v>606</v>
      </c>
      <c r="C988" s="132">
        <v>47055</v>
      </c>
      <c r="D988" s="127">
        <v>1</v>
      </c>
    </row>
    <row r="989" spans="1:4" x14ac:dyDescent="0.25">
      <c r="A989" t="s">
        <v>4945</v>
      </c>
      <c r="B989" s="131">
        <v>43</v>
      </c>
      <c r="C989" s="132">
        <v>5172</v>
      </c>
      <c r="D989" s="127">
        <v>1</v>
      </c>
    </row>
    <row r="990" spans="1:4" x14ac:dyDescent="0.25">
      <c r="A990" t="s">
        <v>4281</v>
      </c>
      <c r="B990" s="131">
        <v>285</v>
      </c>
      <c r="C990" s="132">
        <v>37270</v>
      </c>
      <c r="D990" s="127">
        <v>1</v>
      </c>
    </row>
    <row r="991" spans="1:4" x14ac:dyDescent="0.25">
      <c r="A991" t="s">
        <v>4580</v>
      </c>
      <c r="B991" s="131">
        <v>253</v>
      </c>
      <c r="C991" s="132">
        <v>37358</v>
      </c>
      <c r="D991" s="127">
        <v>1</v>
      </c>
    </row>
    <row r="992" spans="1:4" x14ac:dyDescent="0.25">
      <c r="A992" t="s">
        <v>4283</v>
      </c>
      <c r="B992" s="131">
        <v>92</v>
      </c>
      <c r="C992" s="132">
        <v>42191</v>
      </c>
      <c r="D992" s="127">
        <v>1</v>
      </c>
    </row>
    <row r="993" spans="1:4" x14ac:dyDescent="0.25">
      <c r="A993" t="s">
        <v>4579</v>
      </c>
      <c r="B993" s="131">
        <v>135</v>
      </c>
      <c r="C993" s="132">
        <v>37318</v>
      </c>
      <c r="D993" s="127">
        <v>1</v>
      </c>
    </row>
    <row r="994" spans="1:4" x14ac:dyDescent="0.25">
      <c r="A994" t="s">
        <v>3799</v>
      </c>
      <c r="B994" s="131">
        <v>223</v>
      </c>
      <c r="C994" s="132">
        <v>5117</v>
      </c>
      <c r="D994" s="127">
        <v>1</v>
      </c>
    </row>
    <row r="995" spans="1:4" x14ac:dyDescent="0.25">
      <c r="A995" t="s">
        <v>4777</v>
      </c>
      <c r="B995" s="131">
        <v>67</v>
      </c>
      <c r="C995" s="132">
        <v>34231</v>
      </c>
      <c r="D995" s="127">
        <v>1</v>
      </c>
    </row>
    <row r="996" spans="1:4" x14ac:dyDescent="0.25">
      <c r="A996" t="s">
        <v>3800</v>
      </c>
      <c r="B996" s="131">
        <v>1270</v>
      </c>
      <c r="C996" s="132">
        <v>37256</v>
      </c>
      <c r="D996" s="127">
        <v>1</v>
      </c>
    </row>
    <row r="997" spans="1:4" x14ac:dyDescent="0.25">
      <c r="A997" t="s">
        <v>4778</v>
      </c>
      <c r="B997" s="131">
        <v>283</v>
      </c>
      <c r="C997" s="132">
        <v>47181</v>
      </c>
      <c r="D997" s="127">
        <v>1</v>
      </c>
    </row>
    <row r="998" spans="1:4" x14ac:dyDescent="0.25">
      <c r="A998" t="s">
        <v>3801</v>
      </c>
      <c r="B998" s="131">
        <v>161</v>
      </c>
      <c r="C998" s="132">
        <v>37167</v>
      </c>
      <c r="D998" s="127">
        <v>1</v>
      </c>
    </row>
    <row r="999" spans="1:4" x14ac:dyDescent="0.25">
      <c r="A999" t="s">
        <v>4946</v>
      </c>
      <c r="B999" s="131">
        <v>1033</v>
      </c>
      <c r="C999" s="132">
        <v>37190</v>
      </c>
      <c r="D999" s="127">
        <v>1</v>
      </c>
    </row>
    <row r="1000" spans="1:4" x14ac:dyDescent="0.25">
      <c r="A1000" t="s">
        <v>5192</v>
      </c>
      <c r="B1000" s="131">
        <v>164</v>
      </c>
      <c r="C1000" s="132">
        <v>49052</v>
      </c>
      <c r="D1000" s="127">
        <v>1</v>
      </c>
    </row>
    <row r="1001" spans="1:4" x14ac:dyDescent="0.25">
      <c r="A1001" t="s">
        <v>4947</v>
      </c>
      <c r="B1001" s="131">
        <v>100</v>
      </c>
      <c r="C1001" s="132">
        <v>5026</v>
      </c>
      <c r="D1001" s="127">
        <v>1</v>
      </c>
    </row>
    <row r="1002" spans="1:4" x14ac:dyDescent="0.25">
      <c r="A1002" t="s">
        <v>4284</v>
      </c>
      <c r="B1002" s="131">
        <v>623</v>
      </c>
      <c r="C1002" s="132">
        <v>37224</v>
      </c>
      <c r="D1002" s="127">
        <v>1</v>
      </c>
    </row>
    <row r="1003" spans="1:4" x14ac:dyDescent="0.25">
      <c r="A1003" t="s">
        <v>5193</v>
      </c>
      <c r="B1003" s="131">
        <v>42</v>
      </c>
      <c r="C1003" s="132">
        <v>40106</v>
      </c>
      <c r="D1003" s="127">
        <v>1</v>
      </c>
    </row>
    <row r="1004" spans="1:4" x14ac:dyDescent="0.25">
      <c r="A1004" t="s">
        <v>4581</v>
      </c>
      <c r="B1004" s="131">
        <v>78</v>
      </c>
      <c r="C1004" s="132">
        <v>40173</v>
      </c>
      <c r="D1004" s="127">
        <v>1</v>
      </c>
    </row>
    <row r="1005" spans="1:4" x14ac:dyDescent="0.25">
      <c r="A1005" t="s">
        <v>4285</v>
      </c>
      <c r="B1005" s="131">
        <v>163</v>
      </c>
      <c r="C1005" s="132">
        <v>49240</v>
      </c>
      <c r="D1005" s="127">
        <v>1</v>
      </c>
    </row>
    <row r="1006" spans="1:4" x14ac:dyDescent="0.25">
      <c r="A1006" t="s">
        <v>5194</v>
      </c>
      <c r="B1006" s="131">
        <v>177</v>
      </c>
      <c r="C1006" s="132">
        <v>5212</v>
      </c>
      <c r="D1006" s="127">
        <v>1</v>
      </c>
    </row>
    <row r="1007" spans="1:4" x14ac:dyDescent="0.25">
      <c r="A1007" t="s">
        <v>4948</v>
      </c>
      <c r="B1007" s="131">
        <v>1478</v>
      </c>
      <c r="C1007" s="132">
        <v>47017</v>
      </c>
      <c r="D1007" s="127">
        <v>1</v>
      </c>
    </row>
    <row r="1008" spans="1:4" x14ac:dyDescent="0.25">
      <c r="A1008" t="s">
        <v>4001</v>
      </c>
      <c r="B1008" s="131">
        <v>212</v>
      </c>
      <c r="C1008" s="132">
        <v>9471</v>
      </c>
      <c r="D1008" s="127">
        <v>1</v>
      </c>
    </row>
    <row r="1009" spans="1:4" x14ac:dyDescent="0.25">
      <c r="A1009" t="s">
        <v>4002</v>
      </c>
      <c r="B1009" s="131">
        <v>95</v>
      </c>
      <c r="C1009" s="132">
        <v>34050</v>
      </c>
      <c r="D1009" s="127">
        <v>1</v>
      </c>
    </row>
    <row r="1010" spans="1:4" x14ac:dyDescent="0.25">
      <c r="A1010" t="s">
        <v>3497</v>
      </c>
      <c r="B1010" s="131">
        <v>55</v>
      </c>
      <c r="C1010" s="132">
        <v>37379</v>
      </c>
      <c r="D1010" s="127">
        <v>1</v>
      </c>
    </row>
    <row r="1011" spans="1:4" x14ac:dyDescent="0.25">
      <c r="A1011" t="s">
        <v>3498</v>
      </c>
      <c r="B1011" s="131">
        <v>193</v>
      </c>
      <c r="C1011" s="132">
        <v>24226</v>
      </c>
      <c r="D1011" s="127">
        <v>1</v>
      </c>
    </row>
    <row r="1012" spans="1:4" x14ac:dyDescent="0.25">
      <c r="A1012" t="s">
        <v>3198</v>
      </c>
      <c r="B1012" s="131">
        <v>114</v>
      </c>
      <c r="C1012" s="132">
        <v>34114</v>
      </c>
      <c r="D1012" s="127">
        <v>1</v>
      </c>
    </row>
    <row r="1013" spans="1:4" x14ac:dyDescent="0.25">
      <c r="A1013" s="130" t="s">
        <v>3499</v>
      </c>
      <c r="B1013" s="135">
        <v>5734</v>
      </c>
      <c r="C1013" s="132">
        <v>34903</v>
      </c>
      <c r="D1013" s="137">
        <v>1</v>
      </c>
    </row>
    <row r="1014" spans="1:4" x14ac:dyDescent="0.25">
      <c r="A1014" t="s">
        <v>4950</v>
      </c>
      <c r="B1014" s="131">
        <v>4606</v>
      </c>
      <c r="C1014" s="132">
        <v>37035</v>
      </c>
      <c r="D1014" s="127">
        <v>1</v>
      </c>
    </row>
    <row r="1015" spans="1:4" x14ac:dyDescent="0.25">
      <c r="A1015" s="129" t="s">
        <v>4949</v>
      </c>
      <c r="B1015" s="134">
        <v>20416</v>
      </c>
      <c r="C1015" s="132">
        <v>42123</v>
      </c>
      <c r="D1015">
        <v>0</v>
      </c>
    </row>
    <row r="1016" spans="1:4" x14ac:dyDescent="0.25">
      <c r="A1016" t="s">
        <v>4779</v>
      </c>
      <c r="B1016" s="131">
        <v>682</v>
      </c>
      <c r="C1016" s="132">
        <v>9208</v>
      </c>
      <c r="D1016" s="127">
        <v>1</v>
      </c>
    </row>
    <row r="1017" spans="1:4" x14ac:dyDescent="0.25">
      <c r="A1017" t="s">
        <v>3199</v>
      </c>
      <c r="B1017" s="131">
        <v>91</v>
      </c>
      <c r="C1017" s="132">
        <v>37310</v>
      </c>
      <c r="D1017" s="127">
        <v>1</v>
      </c>
    </row>
    <row r="1018" spans="1:4" x14ac:dyDescent="0.25">
      <c r="A1018" t="s">
        <v>4951</v>
      </c>
      <c r="B1018" s="131">
        <v>427</v>
      </c>
      <c r="C1018" s="132">
        <v>34177</v>
      </c>
      <c r="D1018" s="127">
        <v>1</v>
      </c>
    </row>
    <row r="1019" spans="1:4" x14ac:dyDescent="0.25">
      <c r="A1019" t="s">
        <v>4952</v>
      </c>
      <c r="B1019" s="131">
        <v>114</v>
      </c>
      <c r="C1019" s="132">
        <v>40206</v>
      </c>
      <c r="D1019" s="127">
        <v>1</v>
      </c>
    </row>
    <row r="1020" spans="1:4" x14ac:dyDescent="0.25">
      <c r="A1020" t="s">
        <v>4953</v>
      </c>
      <c r="B1020" s="131">
        <v>153</v>
      </c>
      <c r="C1020" s="132">
        <v>5024</v>
      </c>
      <c r="D1020" s="127">
        <v>1</v>
      </c>
    </row>
    <row r="1021" spans="1:4" x14ac:dyDescent="0.25">
      <c r="A1021" t="s">
        <v>3500</v>
      </c>
      <c r="B1021" s="131">
        <v>1548</v>
      </c>
      <c r="C1021" s="132">
        <v>9235</v>
      </c>
      <c r="D1021" s="127">
        <v>1</v>
      </c>
    </row>
    <row r="1022" spans="1:4" x14ac:dyDescent="0.25">
      <c r="A1022" t="s">
        <v>5195</v>
      </c>
      <c r="B1022" s="131">
        <v>366</v>
      </c>
      <c r="C1022" s="132">
        <v>9326</v>
      </c>
      <c r="D1022" s="127">
        <v>1</v>
      </c>
    </row>
    <row r="1023" spans="1:4" x14ac:dyDescent="0.25">
      <c r="A1023" t="s">
        <v>4003</v>
      </c>
      <c r="B1023" s="131">
        <v>248</v>
      </c>
      <c r="C1023" s="132">
        <v>37083</v>
      </c>
      <c r="D1023" s="127">
        <v>1</v>
      </c>
    </row>
    <row r="1024" spans="1:4" x14ac:dyDescent="0.25">
      <c r="A1024" t="s">
        <v>4582</v>
      </c>
      <c r="B1024" s="131">
        <v>67</v>
      </c>
      <c r="C1024" s="132">
        <v>37147</v>
      </c>
      <c r="D1024" s="127">
        <v>1</v>
      </c>
    </row>
    <row r="1025" spans="1:4" x14ac:dyDescent="0.25">
      <c r="A1025" t="s">
        <v>4583</v>
      </c>
      <c r="B1025" s="131">
        <v>35</v>
      </c>
      <c r="C1025" s="132">
        <v>42017</v>
      </c>
      <c r="D1025" s="127">
        <v>1</v>
      </c>
    </row>
    <row r="1026" spans="1:4" x14ac:dyDescent="0.25">
      <c r="A1026" t="s">
        <v>4286</v>
      </c>
      <c r="B1026" s="131">
        <v>112</v>
      </c>
      <c r="C1026" s="132">
        <v>37026</v>
      </c>
      <c r="D1026" s="127">
        <v>1</v>
      </c>
    </row>
    <row r="1027" spans="1:4" x14ac:dyDescent="0.25">
      <c r="A1027" t="s">
        <v>4004</v>
      </c>
      <c r="B1027" s="131">
        <v>121</v>
      </c>
      <c r="C1027" s="132">
        <v>37130</v>
      </c>
      <c r="D1027" s="127">
        <v>1</v>
      </c>
    </row>
    <row r="1028" spans="1:4" x14ac:dyDescent="0.25">
      <c r="A1028" t="s">
        <v>3200</v>
      </c>
      <c r="B1028" s="131">
        <v>61</v>
      </c>
      <c r="C1028" s="132">
        <v>24184</v>
      </c>
      <c r="D1028" s="127">
        <v>1</v>
      </c>
    </row>
    <row r="1029" spans="1:4" x14ac:dyDescent="0.25">
      <c r="A1029" t="s">
        <v>3501</v>
      </c>
      <c r="B1029" s="131">
        <v>291</v>
      </c>
      <c r="C1029" s="132">
        <v>37029</v>
      </c>
      <c r="D1029" s="127">
        <v>1</v>
      </c>
    </row>
    <row r="1030" spans="1:4" x14ac:dyDescent="0.25">
      <c r="A1030" t="s">
        <v>3502</v>
      </c>
      <c r="B1030" s="131">
        <v>707</v>
      </c>
      <c r="C1030" s="132">
        <v>37331</v>
      </c>
      <c r="D1030" s="127">
        <v>1</v>
      </c>
    </row>
    <row r="1031" spans="1:4" x14ac:dyDescent="0.25">
      <c r="A1031" t="s">
        <v>3707</v>
      </c>
      <c r="B1031" s="131">
        <v>1418</v>
      </c>
      <c r="C1031" s="132">
        <v>47178</v>
      </c>
      <c r="D1031" s="127">
        <v>1</v>
      </c>
    </row>
    <row r="1032" spans="1:4" x14ac:dyDescent="0.25">
      <c r="A1032" t="s">
        <v>3503</v>
      </c>
      <c r="B1032" s="131">
        <v>396</v>
      </c>
      <c r="C1032" s="132">
        <v>49167</v>
      </c>
      <c r="D1032" s="127">
        <v>1</v>
      </c>
    </row>
    <row r="1033" spans="1:4" x14ac:dyDescent="0.25">
      <c r="A1033" t="s">
        <v>3504</v>
      </c>
      <c r="B1033" s="131">
        <v>412</v>
      </c>
      <c r="C1033" s="132">
        <v>9057</v>
      </c>
      <c r="D1033" s="127">
        <v>1</v>
      </c>
    </row>
    <row r="1034" spans="1:4" x14ac:dyDescent="0.25">
      <c r="A1034" t="s">
        <v>3505</v>
      </c>
      <c r="B1034" s="131">
        <v>380</v>
      </c>
      <c r="C1034" s="132">
        <v>37254</v>
      </c>
      <c r="D1034" s="127">
        <v>1</v>
      </c>
    </row>
    <row r="1035" spans="1:4" x14ac:dyDescent="0.25">
      <c r="A1035" t="s">
        <v>3201</v>
      </c>
      <c r="B1035" s="131">
        <v>57</v>
      </c>
      <c r="C1035" s="132">
        <v>37327</v>
      </c>
      <c r="D1035" s="127">
        <v>1</v>
      </c>
    </row>
    <row r="1036" spans="1:4" x14ac:dyDescent="0.25">
      <c r="A1036" t="s">
        <v>5196</v>
      </c>
      <c r="B1036" s="131">
        <v>435</v>
      </c>
      <c r="C1036" s="132">
        <v>5216</v>
      </c>
      <c r="D1036" s="127">
        <v>1</v>
      </c>
    </row>
    <row r="1037" spans="1:4" x14ac:dyDescent="0.25">
      <c r="A1037" t="s">
        <v>4005</v>
      </c>
      <c r="B1037" s="131">
        <v>74</v>
      </c>
      <c r="C1037" s="132">
        <v>9414</v>
      </c>
      <c r="D1037" s="127">
        <v>1</v>
      </c>
    </row>
    <row r="1038" spans="1:4" x14ac:dyDescent="0.25">
      <c r="A1038" t="s">
        <v>4287</v>
      </c>
      <c r="B1038" s="131">
        <v>198</v>
      </c>
      <c r="C1038" s="132">
        <v>34073</v>
      </c>
      <c r="D1038" s="127">
        <v>1</v>
      </c>
    </row>
    <row r="1039" spans="1:4" x14ac:dyDescent="0.25">
      <c r="A1039" t="s">
        <v>4584</v>
      </c>
      <c r="B1039" s="131">
        <v>131</v>
      </c>
      <c r="C1039" s="132">
        <v>34139</v>
      </c>
      <c r="D1039" s="127">
        <v>1</v>
      </c>
    </row>
    <row r="1040" spans="1:4" x14ac:dyDescent="0.25">
      <c r="A1040" t="s">
        <v>3202</v>
      </c>
      <c r="B1040" s="131">
        <v>694</v>
      </c>
      <c r="C1040" s="132">
        <v>34147</v>
      </c>
      <c r="D1040" s="127">
        <v>1</v>
      </c>
    </row>
    <row r="1041" spans="1:4" x14ac:dyDescent="0.25">
      <c r="A1041" t="s">
        <v>3506</v>
      </c>
      <c r="B1041" s="131">
        <v>434</v>
      </c>
      <c r="C1041" s="132">
        <v>37109</v>
      </c>
      <c r="D1041" s="127">
        <v>1</v>
      </c>
    </row>
    <row r="1042" spans="1:4" x14ac:dyDescent="0.25">
      <c r="A1042" t="s">
        <v>4288</v>
      </c>
      <c r="B1042" s="131">
        <v>101</v>
      </c>
      <c r="C1042" s="132">
        <v>37267</v>
      </c>
      <c r="D1042" s="127">
        <v>1</v>
      </c>
    </row>
    <row r="1043" spans="1:4" x14ac:dyDescent="0.25">
      <c r="A1043" t="s">
        <v>5197</v>
      </c>
      <c r="B1043" s="131">
        <v>213</v>
      </c>
      <c r="C1043" s="132">
        <v>5023</v>
      </c>
      <c r="D1043" s="127">
        <v>1</v>
      </c>
    </row>
    <row r="1044" spans="1:4" x14ac:dyDescent="0.25">
      <c r="A1044" t="s">
        <v>3203</v>
      </c>
      <c r="B1044" s="131">
        <v>373</v>
      </c>
      <c r="C1044" s="132">
        <v>24018</v>
      </c>
      <c r="D1044" s="127">
        <v>1</v>
      </c>
    </row>
    <row r="1045" spans="1:4" x14ac:dyDescent="0.25">
      <c r="A1045" t="s">
        <v>4780</v>
      </c>
      <c r="B1045" s="131">
        <v>87</v>
      </c>
      <c r="C1045" s="132">
        <v>24058</v>
      </c>
      <c r="D1045" s="127">
        <v>1</v>
      </c>
    </row>
    <row r="1046" spans="1:4" x14ac:dyDescent="0.25">
      <c r="A1046" t="s">
        <v>4781</v>
      </c>
      <c r="B1046" s="131">
        <v>38</v>
      </c>
      <c r="C1046" s="132">
        <v>34058</v>
      </c>
      <c r="D1046" s="127">
        <v>1</v>
      </c>
    </row>
    <row r="1047" spans="1:4" x14ac:dyDescent="0.25">
      <c r="A1047" t="s">
        <v>4289</v>
      </c>
      <c r="B1047" s="131">
        <v>440</v>
      </c>
      <c r="C1047" s="132">
        <v>47105</v>
      </c>
      <c r="D1047" s="127">
        <v>1</v>
      </c>
    </row>
    <row r="1048" spans="1:4" x14ac:dyDescent="0.25">
      <c r="A1048" s="129" t="s">
        <v>3507</v>
      </c>
      <c r="B1048" s="134">
        <v>35760</v>
      </c>
      <c r="C1048" s="132">
        <v>49224</v>
      </c>
      <c r="D1048">
        <v>0</v>
      </c>
    </row>
    <row r="1049" spans="1:4" x14ac:dyDescent="0.25">
      <c r="A1049" t="s">
        <v>4290</v>
      </c>
      <c r="B1049" s="131">
        <v>385</v>
      </c>
      <c r="C1049" s="132">
        <v>9014</v>
      </c>
      <c r="D1049" s="127">
        <v>1</v>
      </c>
    </row>
    <row r="1050" spans="1:4" x14ac:dyDescent="0.25">
      <c r="A1050" t="s">
        <v>3508</v>
      </c>
      <c r="B1050" s="131">
        <v>70</v>
      </c>
      <c r="C1050" s="132">
        <v>9132</v>
      </c>
      <c r="D1050" s="127">
        <v>1</v>
      </c>
    </row>
    <row r="1051" spans="1:4" x14ac:dyDescent="0.25">
      <c r="A1051" t="s">
        <v>3204</v>
      </c>
      <c r="B1051" s="131">
        <v>118</v>
      </c>
      <c r="C1051" s="132">
        <v>9275</v>
      </c>
      <c r="D1051" s="127">
        <v>1</v>
      </c>
    </row>
    <row r="1052" spans="1:4" x14ac:dyDescent="0.25">
      <c r="A1052" t="s">
        <v>3205</v>
      </c>
      <c r="B1052" s="131">
        <v>106</v>
      </c>
      <c r="C1052" s="132">
        <v>24001</v>
      </c>
      <c r="D1052" s="127">
        <v>1</v>
      </c>
    </row>
    <row r="1053" spans="1:4" x14ac:dyDescent="0.25">
      <c r="A1053" t="s">
        <v>3206</v>
      </c>
      <c r="B1053" s="131">
        <v>94</v>
      </c>
      <c r="C1053" s="132">
        <v>34214</v>
      </c>
      <c r="D1053" s="127">
        <v>1</v>
      </c>
    </row>
    <row r="1054" spans="1:4" x14ac:dyDescent="0.25">
      <c r="A1054" t="s">
        <v>3509</v>
      </c>
      <c r="B1054" s="131">
        <v>710</v>
      </c>
      <c r="C1054" s="132">
        <v>37091</v>
      </c>
      <c r="D1054" s="127">
        <v>1</v>
      </c>
    </row>
    <row r="1055" spans="1:4" x14ac:dyDescent="0.25">
      <c r="A1055" t="s">
        <v>4291</v>
      </c>
      <c r="B1055" s="131">
        <v>268</v>
      </c>
      <c r="C1055" s="132">
        <v>40159</v>
      </c>
      <c r="D1055" s="127">
        <v>1</v>
      </c>
    </row>
    <row r="1056" spans="1:4" x14ac:dyDescent="0.25">
      <c r="A1056" t="s">
        <v>4954</v>
      </c>
      <c r="B1056" s="131">
        <v>3258</v>
      </c>
      <c r="C1056" s="132">
        <v>9051</v>
      </c>
      <c r="D1056" s="127">
        <v>1</v>
      </c>
    </row>
    <row r="1057" spans="1:4" x14ac:dyDescent="0.25">
      <c r="A1057" t="s">
        <v>5198</v>
      </c>
      <c r="B1057" s="131">
        <v>242</v>
      </c>
      <c r="C1057" s="132">
        <v>9093</v>
      </c>
      <c r="D1057" s="127">
        <v>1</v>
      </c>
    </row>
    <row r="1058" spans="1:4" x14ac:dyDescent="0.25">
      <c r="A1058" t="s">
        <v>5199</v>
      </c>
      <c r="B1058" s="131">
        <v>50</v>
      </c>
      <c r="C1058" s="132">
        <v>37303</v>
      </c>
      <c r="D1058" s="127">
        <v>1</v>
      </c>
    </row>
    <row r="1059" spans="1:4" x14ac:dyDescent="0.25">
      <c r="A1059" t="s">
        <v>3802</v>
      </c>
      <c r="B1059" s="131">
        <v>862</v>
      </c>
      <c r="C1059" s="132">
        <v>37367</v>
      </c>
      <c r="D1059" s="127">
        <v>1</v>
      </c>
    </row>
    <row r="1060" spans="1:4" x14ac:dyDescent="0.25">
      <c r="A1060" t="s">
        <v>4292</v>
      </c>
      <c r="B1060" s="131">
        <v>39</v>
      </c>
      <c r="C1060" s="132">
        <v>49157</v>
      </c>
      <c r="D1060" s="127">
        <v>1</v>
      </c>
    </row>
    <row r="1061" spans="1:4" x14ac:dyDescent="0.25">
      <c r="A1061" t="s">
        <v>4782</v>
      </c>
      <c r="B1061" s="131">
        <v>158</v>
      </c>
      <c r="C1061" s="132">
        <v>37169</v>
      </c>
      <c r="D1061" s="127">
        <v>1</v>
      </c>
    </row>
    <row r="1062" spans="1:4" x14ac:dyDescent="0.25">
      <c r="A1062" t="s">
        <v>3207</v>
      </c>
      <c r="B1062" s="131">
        <v>942</v>
      </c>
      <c r="C1062" s="132">
        <v>5033</v>
      </c>
      <c r="D1062" s="127">
        <v>1</v>
      </c>
    </row>
    <row r="1063" spans="1:4" x14ac:dyDescent="0.25">
      <c r="A1063" t="s">
        <v>4783</v>
      </c>
      <c r="B1063" s="131">
        <v>18</v>
      </c>
      <c r="C1063" s="132">
        <v>34143</v>
      </c>
      <c r="D1063" s="127">
        <v>1</v>
      </c>
    </row>
    <row r="1064" spans="1:4" x14ac:dyDescent="0.25">
      <c r="A1064" t="s">
        <v>5200</v>
      </c>
      <c r="B1064" s="131">
        <v>401</v>
      </c>
      <c r="C1064" s="132">
        <v>34220</v>
      </c>
      <c r="D1064" s="127">
        <v>1</v>
      </c>
    </row>
    <row r="1065" spans="1:4" x14ac:dyDescent="0.25">
      <c r="A1065" t="s">
        <v>3510</v>
      </c>
      <c r="B1065" s="131">
        <v>43</v>
      </c>
      <c r="C1065" s="132">
        <v>37247</v>
      </c>
      <c r="D1065" s="127">
        <v>1</v>
      </c>
    </row>
    <row r="1066" spans="1:4" x14ac:dyDescent="0.25">
      <c r="A1066" t="s">
        <v>3511</v>
      </c>
      <c r="B1066" s="131">
        <v>165</v>
      </c>
      <c r="C1066" s="132">
        <v>42071</v>
      </c>
      <c r="D1066" s="127">
        <v>1</v>
      </c>
    </row>
    <row r="1067" spans="1:4" x14ac:dyDescent="0.25">
      <c r="A1067" t="s">
        <v>4955</v>
      </c>
      <c r="B1067" s="131">
        <v>82</v>
      </c>
      <c r="C1067" s="132">
        <v>9332</v>
      </c>
      <c r="D1067" s="127">
        <v>1</v>
      </c>
    </row>
    <row r="1068" spans="1:4" x14ac:dyDescent="0.25">
      <c r="A1068" t="s">
        <v>3512</v>
      </c>
      <c r="B1068" s="131">
        <v>81</v>
      </c>
      <c r="C1068" s="132">
        <v>9460</v>
      </c>
      <c r="D1068" s="127">
        <v>1</v>
      </c>
    </row>
    <row r="1069" spans="1:4" x14ac:dyDescent="0.25">
      <c r="A1069" t="s">
        <v>5201</v>
      </c>
      <c r="B1069" s="131">
        <v>951</v>
      </c>
      <c r="C1069" s="132">
        <v>34174</v>
      </c>
      <c r="D1069" s="127">
        <v>1</v>
      </c>
    </row>
    <row r="1070" spans="1:4" x14ac:dyDescent="0.25">
      <c r="A1070" t="s">
        <v>4293</v>
      </c>
      <c r="B1070" s="131">
        <v>65</v>
      </c>
      <c r="C1070" s="132">
        <v>47220</v>
      </c>
      <c r="D1070" s="127">
        <v>1</v>
      </c>
    </row>
    <row r="1071" spans="1:4" x14ac:dyDescent="0.25">
      <c r="A1071" t="s">
        <v>4294</v>
      </c>
      <c r="B1071" s="131">
        <v>93</v>
      </c>
      <c r="C1071" s="132">
        <v>9043</v>
      </c>
      <c r="D1071" s="127">
        <v>1</v>
      </c>
    </row>
    <row r="1072" spans="1:4" x14ac:dyDescent="0.25">
      <c r="A1072" t="s">
        <v>4295</v>
      </c>
      <c r="B1072" s="131">
        <v>226</v>
      </c>
      <c r="C1072" s="132">
        <v>9065</v>
      </c>
      <c r="D1072" s="127">
        <v>1</v>
      </c>
    </row>
    <row r="1073" spans="1:4" x14ac:dyDescent="0.25">
      <c r="A1073" t="s">
        <v>4296</v>
      </c>
      <c r="B1073" s="131">
        <v>138</v>
      </c>
      <c r="C1073" s="132">
        <v>42006</v>
      </c>
      <c r="D1073" s="127">
        <v>1</v>
      </c>
    </row>
    <row r="1074" spans="1:4" x14ac:dyDescent="0.25">
      <c r="A1074" t="s">
        <v>3208</v>
      </c>
      <c r="B1074" s="131">
        <v>62</v>
      </c>
      <c r="C1074" s="132">
        <v>47109</v>
      </c>
      <c r="D1074" s="127">
        <v>1</v>
      </c>
    </row>
    <row r="1075" spans="1:4" x14ac:dyDescent="0.25">
      <c r="A1075" t="s">
        <v>5202</v>
      </c>
      <c r="B1075" s="131">
        <v>569</v>
      </c>
      <c r="C1075" s="132">
        <v>49037</v>
      </c>
      <c r="D1075" s="127">
        <v>1</v>
      </c>
    </row>
    <row r="1076" spans="1:4" x14ac:dyDescent="0.25">
      <c r="A1076" t="s">
        <v>4784</v>
      </c>
      <c r="B1076" s="131">
        <v>176</v>
      </c>
      <c r="C1076" s="132">
        <v>37365</v>
      </c>
      <c r="D1076" s="127">
        <v>1</v>
      </c>
    </row>
    <row r="1077" spans="1:4" x14ac:dyDescent="0.25">
      <c r="A1077" t="s">
        <v>4956</v>
      </c>
      <c r="B1077" s="131">
        <v>110</v>
      </c>
      <c r="C1077" s="132">
        <v>47078</v>
      </c>
      <c r="D1077" s="127">
        <v>1</v>
      </c>
    </row>
    <row r="1078" spans="1:4" x14ac:dyDescent="0.25">
      <c r="A1078" t="s">
        <v>4297</v>
      </c>
      <c r="B1078" s="131">
        <v>205</v>
      </c>
      <c r="C1078" s="132">
        <v>5005</v>
      </c>
      <c r="D1078" s="127">
        <v>1</v>
      </c>
    </row>
    <row r="1079" spans="1:4" x14ac:dyDescent="0.25">
      <c r="A1079" t="s">
        <v>4585</v>
      </c>
      <c r="B1079" s="131">
        <v>171</v>
      </c>
      <c r="C1079" s="132">
        <v>5166</v>
      </c>
      <c r="D1079" s="127">
        <v>1</v>
      </c>
    </row>
    <row r="1080" spans="1:4" x14ac:dyDescent="0.25">
      <c r="A1080" t="s">
        <v>4586</v>
      </c>
      <c r="B1080" s="131">
        <v>138</v>
      </c>
      <c r="C1080" s="132">
        <v>37131</v>
      </c>
      <c r="D1080" s="127">
        <v>1</v>
      </c>
    </row>
    <row r="1081" spans="1:4" x14ac:dyDescent="0.25">
      <c r="A1081" t="s">
        <v>4785</v>
      </c>
      <c r="B1081" s="131">
        <v>151</v>
      </c>
      <c r="C1081" s="132">
        <v>37328</v>
      </c>
      <c r="D1081" s="127">
        <v>1</v>
      </c>
    </row>
    <row r="1082" spans="1:4" x14ac:dyDescent="0.25">
      <c r="A1082" t="s">
        <v>4957</v>
      </c>
      <c r="B1082" s="131">
        <v>857</v>
      </c>
      <c r="C1082" s="132">
        <v>47037</v>
      </c>
      <c r="D1082" s="127">
        <v>1</v>
      </c>
    </row>
    <row r="1083" spans="1:4" x14ac:dyDescent="0.25">
      <c r="A1083" t="s">
        <v>4298</v>
      </c>
      <c r="B1083" s="131">
        <v>263</v>
      </c>
      <c r="C1083" s="132">
        <v>49102</v>
      </c>
      <c r="D1083" s="127">
        <v>1</v>
      </c>
    </row>
    <row r="1084" spans="1:4" x14ac:dyDescent="0.25">
      <c r="A1084" t="s">
        <v>4786</v>
      </c>
      <c r="B1084" s="131">
        <v>54</v>
      </c>
      <c r="C1084" s="132">
        <v>49115</v>
      </c>
      <c r="D1084" s="127">
        <v>1</v>
      </c>
    </row>
    <row r="1085" spans="1:4" x14ac:dyDescent="0.25">
      <c r="A1085" t="s">
        <v>4587</v>
      </c>
      <c r="B1085" s="131">
        <v>58</v>
      </c>
      <c r="C1085" s="132">
        <v>49270</v>
      </c>
      <c r="D1085" s="127">
        <v>1</v>
      </c>
    </row>
    <row r="1086" spans="1:4" x14ac:dyDescent="0.25">
      <c r="A1086" t="s">
        <v>4299</v>
      </c>
      <c r="B1086" s="131">
        <v>1326</v>
      </c>
      <c r="C1086" s="132">
        <v>9084</v>
      </c>
      <c r="D1086" s="127">
        <v>1</v>
      </c>
    </row>
    <row r="1087" spans="1:4" x14ac:dyDescent="0.25">
      <c r="A1087" t="s">
        <v>3513</v>
      </c>
      <c r="B1087" s="131">
        <v>56</v>
      </c>
      <c r="C1087" s="132">
        <v>9432</v>
      </c>
      <c r="D1087" s="127">
        <v>1</v>
      </c>
    </row>
    <row r="1088" spans="1:4" x14ac:dyDescent="0.25">
      <c r="A1088" t="s">
        <v>4300</v>
      </c>
      <c r="B1088" s="131">
        <v>151</v>
      </c>
      <c r="C1088" s="132">
        <v>34136</v>
      </c>
      <c r="D1088" s="127">
        <v>1</v>
      </c>
    </row>
    <row r="1089" spans="1:4" x14ac:dyDescent="0.25">
      <c r="A1089" t="s">
        <v>3514</v>
      </c>
      <c r="B1089" s="131">
        <v>142</v>
      </c>
      <c r="C1089" s="132">
        <v>34201</v>
      </c>
      <c r="D1089" s="127">
        <v>1</v>
      </c>
    </row>
    <row r="1090" spans="1:4" x14ac:dyDescent="0.25">
      <c r="A1090" t="s">
        <v>4006</v>
      </c>
      <c r="B1090" s="131">
        <v>586</v>
      </c>
      <c r="C1090" s="132">
        <v>34221</v>
      </c>
      <c r="D1090" s="127">
        <v>1</v>
      </c>
    </row>
    <row r="1091" spans="1:4" x14ac:dyDescent="0.25">
      <c r="A1091" t="s">
        <v>3515</v>
      </c>
      <c r="B1091" s="131">
        <v>171</v>
      </c>
      <c r="C1091" s="132">
        <v>42119</v>
      </c>
      <c r="D1091" s="127">
        <v>1</v>
      </c>
    </row>
    <row r="1092" spans="1:4" x14ac:dyDescent="0.25">
      <c r="A1092" t="s">
        <v>4588</v>
      </c>
      <c r="B1092" s="131">
        <v>49</v>
      </c>
      <c r="C1092" s="132">
        <v>42174</v>
      </c>
      <c r="D1092" s="127">
        <v>1</v>
      </c>
    </row>
    <row r="1093" spans="1:4" x14ac:dyDescent="0.25">
      <c r="A1093" t="s">
        <v>4958</v>
      </c>
      <c r="B1093" s="131">
        <v>148</v>
      </c>
      <c r="C1093" s="132">
        <v>47062</v>
      </c>
      <c r="D1093" s="127">
        <v>1</v>
      </c>
    </row>
    <row r="1094" spans="1:4" x14ac:dyDescent="0.25">
      <c r="A1094" t="s">
        <v>5203</v>
      </c>
      <c r="B1094" s="131">
        <v>257</v>
      </c>
      <c r="C1094" s="132">
        <v>49134</v>
      </c>
      <c r="D1094" s="127">
        <v>1</v>
      </c>
    </row>
    <row r="1095" spans="1:4" x14ac:dyDescent="0.25">
      <c r="A1095" t="s">
        <v>4959</v>
      </c>
      <c r="B1095" s="131">
        <v>43</v>
      </c>
      <c r="C1095" s="132">
        <v>49271</v>
      </c>
      <c r="D1095" s="127">
        <v>1</v>
      </c>
    </row>
    <row r="1096" spans="1:4" x14ac:dyDescent="0.25">
      <c r="A1096" t="s">
        <v>3209</v>
      </c>
      <c r="B1096" s="131">
        <v>49</v>
      </c>
      <c r="C1096" s="132">
        <v>9164</v>
      </c>
      <c r="D1096" s="127">
        <v>1</v>
      </c>
    </row>
    <row r="1097" spans="1:4" x14ac:dyDescent="0.25">
      <c r="A1097" t="s">
        <v>5205</v>
      </c>
      <c r="B1097" s="131">
        <v>291</v>
      </c>
      <c r="C1097" s="132">
        <v>34052</v>
      </c>
      <c r="D1097" s="127">
        <v>1</v>
      </c>
    </row>
    <row r="1098" spans="1:4" x14ac:dyDescent="0.25">
      <c r="A1098" t="s">
        <v>5204</v>
      </c>
      <c r="B1098" s="131">
        <v>1732</v>
      </c>
      <c r="C1098" s="132">
        <v>37001</v>
      </c>
      <c r="D1098" s="127">
        <v>1</v>
      </c>
    </row>
    <row r="1099" spans="1:4" x14ac:dyDescent="0.25">
      <c r="A1099" t="s">
        <v>4960</v>
      </c>
      <c r="B1099" s="131">
        <v>141</v>
      </c>
      <c r="C1099" s="132">
        <v>40204</v>
      </c>
      <c r="D1099" s="127">
        <v>1</v>
      </c>
    </row>
    <row r="1100" spans="1:4" x14ac:dyDescent="0.25">
      <c r="A1100" t="s">
        <v>5207</v>
      </c>
      <c r="B1100" s="131">
        <v>569</v>
      </c>
      <c r="C1100" s="132">
        <v>49185</v>
      </c>
      <c r="D1100" s="127">
        <v>1</v>
      </c>
    </row>
    <row r="1101" spans="1:4" x14ac:dyDescent="0.25">
      <c r="A1101" t="s">
        <v>5208</v>
      </c>
      <c r="B1101" s="131">
        <v>954</v>
      </c>
      <c r="C1101" s="132">
        <v>49202</v>
      </c>
      <c r="D1101" s="127">
        <v>1</v>
      </c>
    </row>
    <row r="1102" spans="1:4" x14ac:dyDescent="0.25">
      <c r="A1102" t="s">
        <v>5209</v>
      </c>
      <c r="B1102" s="131">
        <v>163</v>
      </c>
      <c r="C1102" s="132">
        <v>5193</v>
      </c>
      <c r="D1102" s="127">
        <v>1</v>
      </c>
    </row>
    <row r="1103" spans="1:4" x14ac:dyDescent="0.25">
      <c r="A1103" t="s">
        <v>5206</v>
      </c>
      <c r="B1103" s="131">
        <v>2971</v>
      </c>
      <c r="C1103" s="132">
        <v>9024</v>
      </c>
      <c r="D1103" s="127">
        <v>1</v>
      </c>
    </row>
    <row r="1104" spans="1:4" x14ac:dyDescent="0.25">
      <c r="A1104" t="s">
        <v>5210</v>
      </c>
      <c r="B1104" s="131">
        <v>241</v>
      </c>
      <c r="C1104" s="132">
        <v>9197</v>
      </c>
      <c r="D1104" s="127">
        <v>1</v>
      </c>
    </row>
    <row r="1105" spans="1:4" x14ac:dyDescent="0.25">
      <c r="A1105" t="s">
        <v>4301</v>
      </c>
      <c r="B1105" s="131">
        <v>252</v>
      </c>
      <c r="C1105" s="132">
        <v>9325</v>
      </c>
      <c r="D1105" s="127">
        <v>1</v>
      </c>
    </row>
    <row r="1106" spans="1:4" x14ac:dyDescent="0.25">
      <c r="A1106" t="s">
        <v>4007</v>
      </c>
      <c r="B1106" s="131">
        <v>62</v>
      </c>
      <c r="C1106" s="132">
        <v>37359</v>
      </c>
      <c r="D1106" s="127">
        <v>1</v>
      </c>
    </row>
    <row r="1107" spans="1:4" x14ac:dyDescent="0.25">
      <c r="A1107" t="s">
        <v>5211</v>
      </c>
      <c r="B1107" s="131">
        <v>334</v>
      </c>
      <c r="C1107" s="132">
        <v>47131</v>
      </c>
      <c r="D1107" s="127">
        <v>1</v>
      </c>
    </row>
    <row r="1108" spans="1:4" x14ac:dyDescent="0.25">
      <c r="A1108" t="s">
        <v>5212</v>
      </c>
      <c r="B1108" s="131">
        <v>305</v>
      </c>
      <c r="C1108" s="132">
        <v>49137</v>
      </c>
      <c r="D1108" s="127">
        <v>1</v>
      </c>
    </row>
    <row r="1109" spans="1:4" x14ac:dyDescent="0.25">
      <c r="A1109" t="s">
        <v>4302</v>
      </c>
      <c r="B1109" s="131">
        <v>226</v>
      </c>
      <c r="C1109" s="132">
        <v>37298</v>
      </c>
      <c r="D1109" s="127">
        <v>1</v>
      </c>
    </row>
    <row r="1110" spans="1:4" x14ac:dyDescent="0.25">
      <c r="A1110" t="s">
        <v>4303</v>
      </c>
      <c r="B1110" s="131">
        <v>96</v>
      </c>
      <c r="C1110" s="132">
        <v>9262</v>
      </c>
      <c r="D1110" s="127">
        <v>1</v>
      </c>
    </row>
    <row r="1111" spans="1:4" x14ac:dyDescent="0.25">
      <c r="A1111" t="s">
        <v>4304</v>
      </c>
      <c r="B1111" s="131">
        <v>459</v>
      </c>
      <c r="C1111" s="132">
        <v>24011</v>
      </c>
      <c r="D1111" s="127">
        <v>1</v>
      </c>
    </row>
    <row r="1112" spans="1:4" x14ac:dyDescent="0.25">
      <c r="A1112" t="s">
        <v>4787</v>
      </c>
      <c r="B1112" s="131">
        <v>194</v>
      </c>
      <c r="C1112" s="132">
        <v>37241</v>
      </c>
      <c r="D1112" s="127">
        <v>1</v>
      </c>
    </row>
    <row r="1113" spans="1:4" x14ac:dyDescent="0.25">
      <c r="A1113" t="s">
        <v>4305</v>
      </c>
      <c r="B1113" s="131">
        <v>72</v>
      </c>
      <c r="C1113" s="132">
        <v>49184</v>
      </c>
      <c r="D1113" s="127">
        <v>1</v>
      </c>
    </row>
    <row r="1114" spans="1:4" x14ac:dyDescent="0.25">
      <c r="A1114" t="s">
        <v>4961</v>
      </c>
      <c r="B1114" s="131">
        <v>349</v>
      </c>
      <c r="C1114" s="132">
        <v>9228</v>
      </c>
      <c r="D1114" s="127">
        <v>1</v>
      </c>
    </row>
    <row r="1115" spans="1:4" x14ac:dyDescent="0.25">
      <c r="A1115" t="s">
        <v>4306</v>
      </c>
      <c r="B1115" s="131">
        <v>507</v>
      </c>
      <c r="C1115" s="132">
        <v>34215</v>
      </c>
      <c r="D1115" s="127">
        <v>1</v>
      </c>
    </row>
    <row r="1116" spans="1:4" x14ac:dyDescent="0.25">
      <c r="A1116" t="s">
        <v>4589</v>
      </c>
      <c r="B1116" s="131">
        <v>879</v>
      </c>
      <c r="C1116" s="132">
        <v>40035</v>
      </c>
      <c r="D1116" s="127">
        <v>1</v>
      </c>
    </row>
    <row r="1117" spans="1:4" x14ac:dyDescent="0.25">
      <c r="A1117" t="s">
        <v>4962</v>
      </c>
      <c r="B1117" s="131">
        <v>653</v>
      </c>
      <c r="C1117" s="132">
        <v>40129</v>
      </c>
      <c r="D1117" s="127">
        <v>1</v>
      </c>
    </row>
    <row r="1118" spans="1:4" x14ac:dyDescent="0.25">
      <c r="A1118" t="s">
        <v>4008</v>
      </c>
      <c r="B1118" s="131">
        <v>84</v>
      </c>
      <c r="C1118" s="132">
        <v>42085</v>
      </c>
      <c r="D1118" s="127">
        <v>1</v>
      </c>
    </row>
    <row r="1119" spans="1:4" x14ac:dyDescent="0.25">
      <c r="A1119" t="s">
        <v>4963</v>
      </c>
      <c r="B1119" s="131">
        <v>157</v>
      </c>
      <c r="C1119" s="132">
        <v>5087</v>
      </c>
      <c r="D1119" s="127">
        <v>1</v>
      </c>
    </row>
    <row r="1120" spans="1:4" x14ac:dyDescent="0.25">
      <c r="A1120" t="s">
        <v>5213</v>
      </c>
      <c r="B1120" s="131">
        <v>176</v>
      </c>
      <c r="C1120" s="132">
        <v>5228</v>
      </c>
      <c r="D1120" s="127">
        <v>1</v>
      </c>
    </row>
    <row r="1121" spans="1:4" x14ac:dyDescent="0.25">
      <c r="A1121" t="s">
        <v>5214</v>
      </c>
      <c r="B1121" s="131">
        <v>615</v>
      </c>
      <c r="C1121" s="132">
        <v>5231</v>
      </c>
      <c r="D1121" s="127">
        <v>1</v>
      </c>
    </row>
    <row r="1122" spans="1:4" x14ac:dyDescent="0.25">
      <c r="A1122" t="s">
        <v>5215</v>
      </c>
      <c r="B1122" s="131">
        <v>353</v>
      </c>
      <c r="C1122" s="132">
        <v>34003</v>
      </c>
      <c r="D1122" s="127">
        <v>1</v>
      </c>
    </row>
    <row r="1123" spans="1:4" x14ac:dyDescent="0.25">
      <c r="A1123" t="s">
        <v>3210</v>
      </c>
      <c r="B1123" s="131">
        <v>371</v>
      </c>
      <c r="C1123" s="132">
        <v>34129</v>
      </c>
      <c r="D1123" s="127">
        <v>1</v>
      </c>
    </row>
    <row r="1124" spans="1:4" x14ac:dyDescent="0.25">
      <c r="A1124" t="s">
        <v>3211</v>
      </c>
      <c r="B1124" s="131">
        <v>86</v>
      </c>
      <c r="C1124" s="132">
        <v>37345</v>
      </c>
      <c r="D1124" s="127">
        <v>1</v>
      </c>
    </row>
    <row r="1125" spans="1:4" x14ac:dyDescent="0.25">
      <c r="A1125" t="s">
        <v>3212</v>
      </c>
      <c r="B1125" s="131">
        <v>326</v>
      </c>
      <c r="C1125" s="132">
        <v>40083</v>
      </c>
      <c r="D1125" s="127">
        <v>1</v>
      </c>
    </row>
    <row r="1126" spans="1:4" x14ac:dyDescent="0.25">
      <c r="A1126" t="s">
        <v>3213</v>
      </c>
      <c r="B1126" s="131">
        <v>70</v>
      </c>
      <c r="C1126" s="132">
        <v>49251</v>
      </c>
      <c r="D1126" s="127">
        <v>1</v>
      </c>
    </row>
    <row r="1127" spans="1:4" x14ac:dyDescent="0.25">
      <c r="A1127" t="s">
        <v>3214</v>
      </c>
      <c r="B1127" s="131">
        <v>109</v>
      </c>
      <c r="C1127" s="132">
        <v>9258</v>
      </c>
      <c r="D1127" s="127">
        <v>1</v>
      </c>
    </row>
    <row r="1128" spans="1:4" x14ac:dyDescent="0.25">
      <c r="A1128" t="s">
        <v>4590</v>
      </c>
      <c r="B1128" s="131">
        <v>313</v>
      </c>
      <c r="C1128" s="132">
        <v>9396</v>
      </c>
      <c r="D1128" s="127">
        <v>1</v>
      </c>
    </row>
    <row r="1129" spans="1:4" x14ac:dyDescent="0.25">
      <c r="A1129" t="s">
        <v>3215</v>
      </c>
      <c r="B1129" s="131">
        <v>101</v>
      </c>
      <c r="C1129" s="132">
        <v>9270</v>
      </c>
      <c r="D1129" s="127">
        <v>1</v>
      </c>
    </row>
    <row r="1130" spans="1:4" x14ac:dyDescent="0.25">
      <c r="A1130" t="s">
        <v>3216</v>
      </c>
      <c r="B1130" s="131">
        <v>91</v>
      </c>
      <c r="C1130" s="132">
        <v>24149</v>
      </c>
      <c r="D1130" s="127">
        <v>1</v>
      </c>
    </row>
    <row r="1131" spans="1:4" x14ac:dyDescent="0.25">
      <c r="A1131" t="s">
        <v>3217</v>
      </c>
      <c r="B1131" s="131">
        <v>58</v>
      </c>
      <c r="C1131" s="132">
        <v>34071</v>
      </c>
      <c r="D1131" s="127">
        <v>1</v>
      </c>
    </row>
    <row r="1132" spans="1:4" x14ac:dyDescent="0.25">
      <c r="A1132" t="s">
        <v>4591</v>
      </c>
      <c r="B1132" s="131">
        <v>143</v>
      </c>
      <c r="C1132" s="132">
        <v>37219</v>
      </c>
      <c r="D1132" s="127">
        <v>1</v>
      </c>
    </row>
    <row r="1133" spans="1:4" x14ac:dyDescent="0.25">
      <c r="A1133" t="s">
        <v>3803</v>
      </c>
      <c r="B1133" s="131">
        <v>371</v>
      </c>
      <c r="C1133" s="132">
        <v>37226</v>
      </c>
      <c r="D1133" s="127">
        <v>1</v>
      </c>
    </row>
    <row r="1134" spans="1:4" x14ac:dyDescent="0.25">
      <c r="A1134" t="s">
        <v>4964</v>
      </c>
      <c r="B1134" s="131">
        <v>122</v>
      </c>
      <c r="C1134" s="132">
        <v>47154</v>
      </c>
      <c r="D1134" s="127">
        <v>1</v>
      </c>
    </row>
    <row r="1135" spans="1:4" x14ac:dyDescent="0.25">
      <c r="A1135" t="s">
        <v>4788</v>
      </c>
      <c r="B1135" s="131">
        <v>58</v>
      </c>
      <c r="C1135" s="132">
        <v>5051</v>
      </c>
      <c r="D1135" s="127">
        <v>1</v>
      </c>
    </row>
    <row r="1136" spans="1:4" x14ac:dyDescent="0.25">
      <c r="A1136" t="s">
        <v>4789</v>
      </c>
      <c r="B1136" s="131">
        <v>79</v>
      </c>
      <c r="C1136" s="132">
        <v>49273</v>
      </c>
      <c r="D1136" s="127">
        <v>1</v>
      </c>
    </row>
    <row r="1137" spans="1:4" x14ac:dyDescent="0.25">
      <c r="A1137" t="s">
        <v>4790</v>
      </c>
      <c r="B1137" s="131">
        <v>33</v>
      </c>
      <c r="C1137" s="132">
        <v>5215</v>
      </c>
      <c r="D1137" s="127">
        <v>1</v>
      </c>
    </row>
    <row r="1138" spans="1:4" x14ac:dyDescent="0.25">
      <c r="A1138" t="s">
        <v>3218</v>
      </c>
      <c r="B1138" s="131">
        <v>72</v>
      </c>
      <c r="C1138" s="132">
        <v>9029</v>
      </c>
      <c r="D1138" s="127">
        <v>1</v>
      </c>
    </row>
    <row r="1139" spans="1:4" x14ac:dyDescent="0.25">
      <c r="A1139" t="s">
        <v>3219</v>
      </c>
      <c r="B1139" s="131">
        <v>43</v>
      </c>
      <c r="C1139" s="132">
        <v>40070</v>
      </c>
      <c r="D1139" s="127">
        <v>1</v>
      </c>
    </row>
    <row r="1140" spans="1:4" x14ac:dyDescent="0.25">
      <c r="A1140" t="s">
        <v>4791</v>
      </c>
      <c r="B1140" s="131">
        <v>46</v>
      </c>
      <c r="C1140" s="132">
        <v>47074</v>
      </c>
      <c r="D1140" s="127">
        <v>1</v>
      </c>
    </row>
    <row r="1141" spans="1:4" x14ac:dyDescent="0.25">
      <c r="A1141" t="s">
        <v>4307</v>
      </c>
      <c r="B1141" s="131">
        <v>212</v>
      </c>
      <c r="C1141" s="132">
        <v>9224</v>
      </c>
      <c r="D1141" s="127">
        <v>1</v>
      </c>
    </row>
    <row r="1142" spans="1:4" x14ac:dyDescent="0.25">
      <c r="A1142" t="s">
        <v>3222</v>
      </c>
      <c r="B1142" s="131">
        <v>106</v>
      </c>
      <c r="C1142" s="132">
        <v>9411</v>
      </c>
      <c r="D1142" s="127">
        <v>1</v>
      </c>
    </row>
    <row r="1143" spans="1:4" x14ac:dyDescent="0.25">
      <c r="A1143" t="s">
        <v>3220</v>
      </c>
      <c r="B1143" s="131">
        <v>151</v>
      </c>
      <c r="C1143" s="132">
        <v>9443</v>
      </c>
      <c r="D1143" s="127">
        <v>1</v>
      </c>
    </row>
    <row r="1144" spans="1:4" x14ac:dyDescent="0.25">
      <c r="A1144" t="s">
        <v>3221</v>
      </c>
      <c r="B1144" s="131">
        <v>23</v>
      </c>
      <c r="C1144" s="132">
        <v>40075</v>
      </c>
      <c r="D1144" s="127">
        <v>1</v>
      </c>
    </row>
    <row r="1145" spans="1:4" x14ac:dyDescent="0.25">
      <c r="A1145" t="s">
        <v>3224</v>
      </c>
      <c r="B1145" s="131">
        <v>718</v>
      </c>
      <c r="C1145" s="132">
        <v>47189</v>
      </c>
      <c r="D1145" s="127">
        <v>1</v>
      </c>
    </row>
    <row r="1146" spans="1:4" x14ac:dyDescent="0.25">
      <c r="A1146" t="s">
        <v>4309</v>
      </c>
      <c r="B1146" s="131">
        <v>86</v>
      </c>
      <c r="C1146" s="132">
        <v>37304</v>
      </c>
      <c r="D1146" s="127">
        <v>1</v>
      </c>
    </row>
    <row r="1147" spans="1:4" x14ac:dyDescent="0.25">
      <c r="A1147" t="s">
        <v>4310</v>
      </c>
      <c r="B1147" s="131">
        <v>123</v>
      </c>
      <c r="C1147" s="132">
        <v>49113</v>
      </c>
      <c r="D1147" s="127">
        <v>1</v>
      </c>
    </row>
    <row r="1148" spans="1:4" x14ac:dyDescent="0.25">
      <c r="A1148" t="s">
        <v>4592</v>
      </c>
      <c r="B1148" s="131">
        <v>2747</v>
      </c>
      <c r="C1148" s="132">
        <v>37188</v>
      </c>
      <c r="D1148" s="127">
        <v>1</v>
      </c>
    </row>
    <row r="1149" spans="1:4" x14ac:dyDescent="0.25">
      <c r="A1149" t="s">
        <v>3516</v>
      </c>
      <c r="B1149" s="131">
        <v>220</v>
      </c>
      <c r="C1149" s="132">
        <v>37248</v>
      </c>
      <c r="D1149" s="127">
        <v>1</v>
      </c>
    </row>
    <row r="1150" spans="1:4" x14ac:dyDescent="0.25">
      <c r="A1150" t="s">
        <v>4311</v>
      </c>
      <c r="B1150" s="131">
        <v>155</v>
      </c>
      <c r="C1150" s="132">
        <v>37355</v>
      </c>
      <c r="D1150" s="127">
        <v>1</v>
      </c>
    </row>
    <row r="1151" spans="1:4" x14ac:dyDescent="0.25">
      <c r="A1151" t="s">
        <v>3225</v>
      </c>
      <c r="B1151" s="131">
        <v>79</v>
      </c>
      <c r="C1151" s="132">
        <v>40078</v>
      </c>
      <c r="D1151" s="127">
        <v>1</v>
      </c>
    </row>
    <row r="1152" spans="1:4" x14ac:dyDescent="0.25">
      <c r="A1152" t="s">
        <v>4965</v>
      </c>
      <c r="B1152" s="131">
        <v>1975</v>
      </c>
      <c r="C1152" s="132">
        <v>47039</v>
      </c>
      <c r="D1152" s="127">
        <v>1</v>
      </c>
    </row>
    <row r="1153" spans="1:4" x14ac:dyDescent="0.25">
      <c r="A1153" t="s">
        <v>4308</v>
      </c>
      <c r="B1153" s="131">
        <v>119</v>
      </c>
      <c r="C1153" s="132">
        <v>49130</v>
      </c>
      <c r="D1153" s="127">
        <v>1</v>
      </c>
    </row>
    <row r="1154" spans="1:4" x14ac:dyDescent="0.25">
      <c r="A1154" t="s">
        <v>3223</v>
      </c>
      <c r="B1154" s="131">
        <v>94</v>
      </c>
      <c r="C1154" s="132">
        <v>9019</v>
      </c>
      <c r="D1154" s="127">
        <v>1</v>
      </c>
    </row>
    <row r="1155" spans="1:4" x14ac:dyDescent="0.25">
      <c r="A1155" t="s">
        <v>3226</v>
      </c>
      <c r="B1155" s="131">
        <v>31</v>
      </c>
      <c r="C1155" s="132">
        <v>47127</v>
      </c>
      <c r="D1155" s="127">
        <v>1</v>
      </c>
    </row>
    <row r="1156" spans="1:4" x14ac:dyDescent="0.25">
      <c r="A1156" t="s">
        <v>3227</v>
      </c>
      <c r="B1156" s="131">
        <v>45</v>
      </c>
      <c r="C1156" s="132">
        <v>47156</v>
      </c>
      <c r="D1156" s="127">
        <v>1</v>
      </c>
    </row>
    <row r="1157" spans="1:4" x14ac:dyDescent="0.25">
      <c r="A1157" t="s">
        <v>4593</v>
      </c>
      <c r="B1157" s="131">
        <v>285</v>
      </c>
      <c r="C1157" s="132">
        <v>47223</v>
      </c>
      <c r="D1157" s="127">
        <v>1</v>
      </c>
    </row>
    <row r="1158" spans="1:4" x14ac:dyDescent="0.25">
      <c r="A1158" t="s">
        <v>3228</v>
      </c>
      <c r="B1158" s="131">
        <v>321</v>
      </c>
      <c r="C1158" s="132">
        <v>5042</v>
      </c>
      <c r="D1158" s="127">
        <v>1</v>
      </c>
    </row>
    <row r="1159" spans="1:4" x14ac:dyDescent="0.25">
      <c r="A1159" t="s">
        <v>3229</v>
      </c>
      <c r="B1159" s="131">
        <v>226</v>
      </c>
      <c r="C1159" s="132">
        <v>9172</v>
      </c>
      <c r="D1159" s="127">
        <v>1</v>
      </c>
    </row>
    <row r="1160" spans="1:4" x14ac:dyDescent="0.25">
      <c r="A1160" t="s">
        <v>4792</v>
      </c>
      <c r="B1160" s="131">
        <v>768</v>
      </c>
      <c r="C1160" s="132">
        <v>24084</v>
      </c>
      <c r="D1160" s="127">
        <v>1</v>
      </c>
    </row>
    <row r="1161" spans="1:4" x14ac:dyDescent="0.25">
      <c r="A1161" t="s">
        <v>4312</v>
      </c>
      <c r="B1161" s="131">
        <v>317</v>
      </c>
      <c r="C1161" s="132">
        <v>24099</v>
      </c>
      <c r="D1161" s="127">
        <v>1</v>
      </c>
    </row>
    <row r="1162" spans="1:4" x14ac:dyDescent="0.25">
      <c r="A1162" t="s">
        <v>4594</v>
      </c>
      <c r="B1162" s="131">
        <v>100</v>
      </c>
      <c r="C1162" s="132">
        <v>42055</v>
      </c>
      <c r="D1162" s="127">
        <v>1</v>
      </c>
    </row>
    <row r="1163" spans="1:4" x14ac:dyDescent="0.25">
      <c r="A1163" t="s">
        <v>4595</v>
      </c>
      <c r="B1163" s="131">
        <v>1047</v>
      </c>
      <c r="C1163" s="132">
        <v>42057</v>
      </c>
      <c r="D1163" s="127">
        <v>1</v>
      </c>
    </row>
    <row r="1164" spans="1:4" x14ac:dyDescent="0.25">
      <c r="A1164" t="s">
        <v>3230</v>
      </c>
      <c r="B1164" s="131">
        <v>338</v>
      </c>
      <c r="C1164" s="132">
        <v>47134</v>
      </c>
      <c r="D1164" s="127">
        <v>1</v>
      </c>
    </row>
    <row r="1165" spans="1:4" x14ac:dyDescent="0.25">
      <c r="A1165" t="s">
        <v>4313</v>
      </c>
      <c r="B1165" s="131">
        <v>59</v>
      </c>
      <c r="C1165" s="132">
        <v>47226</v>
      </c>
      <c r="D1165" s="127">
        <v>1</v>
      </c>
    </row>
    <row r="1166" spans="1:4" x14ac:dyDescent="0.25">
      <c r="A1166" t="s">
        <v>3231</v>
      </c>
      <c r="B1166" s="131">
        <v>216</v>
      </c>
      <c r="C1166" s="132">
        <v>49077</v>
      </c>
      <c r="D1166" s="127">
        <v>1</v>
      </c>
    </row>
    <row r="1167" spans="1:4" x14ac:dyDescent="0.25">
      <c r="A1167" t="s">
        <v>3232</v>
      </c>
      <c r="B1167" s="131">
        <v>300</v>
      </c>
      <c r="C1167" s="132">
        <v>49153</v>
      </c>
      <c r="D1167" s="127">
        <v>1</v>
      </c>
    </row>
    <row r="1168" spans="1:4" x14ac:dyDescent="0.25">
      <c r="A1168" t="s">
        <v>3233</v>
      </c>
      <c r="B1168" s="131">
        <v>757</v>
      </c>
      <c r="C1168" s="132">
        <v>5062</v>
      </c>
      <c r="D1168" s="127">
        <v>1</v>
      </c>
    </row>
    <row r="1169" spans="1:4" x14ac:dyDescent="0.25">
      <c r="A1169" t="s">
        <v>3234</v>
      </c>
      <c r="B1169" s="131">
        <v>81</v>
      </c>
      <c r="C1169" s="132">
        <v>9061</v>
      </c>
      <c r="D1169" s="127">
        <v>1</v>
      </c>
    </row>
    <row r="1170" spans="1:4" x14ac:dyDescent="0.25">
      <c r="A1170" t="s">
        <v>3235</v>
      </c>
      <c r="B1170" s="131">
        <v>2018</v>
      </c>
      <c r="C1170" s="132">
        <v>9456</v>
      </c>
      <c r="D1170" s="127">
        <v>1</v>
      </c>
    </row>
    <row r="1171" spans="1:4" x14ac:dyDescent="0.25">
      <c r="A1171" t="s">
        <v>4314</v>
      </c>
      <c r="B1171" s="131">
        <v>52</v>
      </c>
      <c r="C1171" s="132">
        <v>34902</v>
      </c>
      <c r="D1171" s="127">
        <v>1</v>
      </c>
    </row>
    <row r="1172" spans="1:4" x14ac:dyDescent="0.25">
      <c r="A1172" t="s">
        <v>3236</v>
      </c>
      <c r="B1172" s="131">
        <v>16</v>
      </c>
      <c r="C1172" s="132">
        <v>37123</v>
      </c>
      <c r="D1172" s="127">
        <v>1</v>
      </c>
    </row>
    <row r="1173" spans="1:4" x14ac:dyDescent="0.25">
      <c r="A1173" t="s">
        <v>4596</v>
      </c>
      <c r="B1173" s="131">
        <v>53</v>
      </c>
      <c r="C1173" s="132">
        <v>37382</v>
      </c>
      <c r="D1173" s="127">
        <v>1</v>
      </c>
    </row>
    <row r="1174" spans="1:4" x14ac:dyDescent="0.25">
      <c r="A1174" t="s">
        <v>4597</v>
      </c>
      <c r="B1174" s="131">
        <v>92</v>
      </c>
      <c r="C1174" s="132">
        <v>49025</v>
      </c>
      <c r="D1174" s="127">
        <v>1</v>
      </c>
    </row>
    <row r="1175" spans="1:4" x14ac:dyDescent="0.25">
      <c r="A1175" t="s">
        <v>4598</v>
      </c>
      <c r="B1175" s="131">
        <v>21</v>
      </c>
      <c r="C1175" s="132">
        <v>5077</v>
      </c>
      <c r="D1175" s="127">
        <v>1</v>
      </c>
    </row>
    <row r="1176" spans="1:4" x14ac:dyDescent="0.25">
      <c r="A1176" t="s">
        <v>3237</v>
      </c>
      <c r="B1176" s="131">
        <v>430</v>
      </c>
      <c r="C1176" s="132">
        <v>24213</v>
      </c>
      <c r="D1176" s="127">
        <v>1</v>
      </c>
    </row>
    <row r="1177" spans="1:4" x14ac:dyDescent="0.25">
      <c r="A1177" t="s">
        <v>4315</v>
      </c>
      <c r="B1177" s="131">
        <v>168</v>
      </c>
      <c r="C1177" s="132">
        <v>40103</v>
      </c>
      <c r="D1177" s="127">
        <v>1</v>
      </c>
    </row>
    <row r="1178" spans="1:4" x14ac:dyDescent="0.25">
      <c r="A1178" t="s">
        <v>3238</v>
      </c>
      <c r="B1178" s="131">
        <v>177</v>
      </c>
      <c r="C1178" s="132">
        <v>47118</v>
      </c>
      <c r="D1178" s="127">
        <v>1</v>
      </c>
    </row>
    <row r="1179" spans="1:4" x14ac:dyDescent="0.25">
      <c r="A1179" t="s">
        <v>3239</v>
      </c>
      <c r="B1179" s="131">
        <v>256</v>
      </c>
      <c r="C1179" s="132">
        <v>47172</v>
      </c>
      <c r="D1179" s="127">
        <v>1</v>
      </c>
    </row>
    <row r="1180" spans="1:4" x14ac:dyDescent="0.25">
      <c r="A1180" t="s">
        <v>3517</v>
      </c>
      <c r="B1180" s="131">
        <v>33</v>
      </c>
      <c r="C1180" s="132">
        <v>5175</v>
      </c>
      <c r="D1180" s="127">
        <v>1</v>
      </c>
    </row>
    <row r="1181" spans="1:4" x14ac:dyDescent="0.25">
      <c r="A1181" t="s">
        <v>4599</v>
      </c>
      <c r="B1181" s="131">
        <v>1305</v>
      </c>
      <c r="C1181" s="132">
        <v>37112</v>
      </c>
      <c r="D1181" s="127">
        <v>1</v>
      </c>
    </row>
    <row r="1182" spans="1:4" x14ac:dyDescent="0.25">
      <c r="A1182" t="s">
        <v>4680</v>
      </c>
      <c r="B1182" s="131">
        <v>386</v>
      </c>
      <c r="C1182" s="132">
        <v>40025</v>
      </c>
      <c r="D1182" s="127">
        <v>1</v>
      </c>
    </row>
    <row r="1183" spans="1:4" x14ac:dyDescent="0.25">
      <c r="A1183" t="s">
        <v>4600</v>
      </c>
      <c r="B1183" s="131">
        <v>343</v>
      </c>
      <c r="C1183" s="132">
        <v>42117</v>
      </c>
      <c r="D1183" s="127">
        <v>1</v>
      </c>
    </row>
    <row r="1184" spans="1:4" x14ac:dyDescent="0.25">
      <c r="A1184" s="130" t="s">
        <v>3240</v>
      </c>
      <c r="B1184" s="135">
        <v>5146</v>
      </c>
      <c r="C1184" s="132">
        <v>47113</v>
      </c>
      <c r="D1184" s="137">
        <v>1</v>
      </c>
    </row>
    <row r="1185" spans="1:4" x14ac:dyDescent="0.25">
      <c r="A1185" t="s">
        <v>4316</v>
      </c>
      <c r="B1185" s="131">
        <v>422</v>
      </c>
      <c r="C1185" s="132">
        <v>49197</v>
      </c>
      <c r="D1185" s="127">
        <v>1</v>
      </c>
    </row>
    <row r="1186" spans="1:4" x14ac:dyDescent="0.25">
      <c r="A1186" t="s">
        <v>3241</v>
      </c>
      <c r="B1186" s="131">
        <v>231</v>
      </c>
      <c r="C1186" s="132">
        <v>5263</v>
      </c>
      <c r="D1186" s="127">
        <v>1</v>
      </c>
    </row>
    <row r="1187" spans="1:4" x14ac:dyDescent="0.25">
      <c r="A1187" t="s">
        <v>3242</v>
      </c>
      <c r="B1187" s="131">
        <v>51</v>
      </c>
      <c r="C1187" s="132">
        <v>34236</v>
      </c>
      <c r="D1187" s="127">
        <v>1</v>
      </c>
    </row>
    <row r="1188" spans="1:4" x14ac:dyDescent="0.25">
      <c r="A1188" t="s">
        <v>5216</v>
      </c>
      <c r="B1188" s="131">
        <v>174</v>
      </c>
      <c r="C1188" s="132">
        <v>37141</v>
      </c>
      <c r="D1188" s="127">
        <v>1</v>
      </c>
    </row>
    <row r="1189" spans="1:4" x14ac:dyDescent="0.25">
      <c r="A1189" t="s">
        <v>3518</v>
      </c>
      <c r="B1189" s="131">
        <v>57</v>
      </c>
      <c r="C1189" s="132">
        <v>37253</v>
      </c>
      <c r="D1189" s="127">
        <v>1</v>
      </c>
    </row>
    <row r="1190" spans="1:4" x14ac:dyDescent="0.25">
      <c r="A1190" t="s">
        <v>4317</v>
      </c>
      <c r="B1190" s="131">
        <v>83</v>
      </c>
      <c r="C1190" s="132">
        <v>47099</v>
      </c>
      <c r="D1190" s="127">
        <v>1</v>
      </c>
    </row>
    <row r="1191" spans="1:4" x14ac:dyDescent="0.25">
      <c r="A1191" t="s">
        <v>3519</v>
      </c>
      <c r="B1191" s="131">
        <v>153</v>
      </c>
      <c r="C1191" s="132">
        <v>9281</v>
      </c>
      <c r="D1191" s="127">
        <v>1</v>
      </c>
    </row>
    <row r="1192" spans="1:4" x14ac:dyDescent="0.25">
      <c r="A1192" t="s">
        <v>3243</v>
      </c>
      <c r="B1192" s="131">
        <v>67</v>
      </c>
      <c r="C1192" s="132">
        <v>34084</v>
      </c>
      <c r="D1192" s="127">
        <v>1</v>
      </c>
    </row>
    <row r="1193" spans="1:4" x14ac:dyDescent="0.25">
      <c r="A1193" t="s">
        <v>4793</v>
      </c>
      <c r="B1193" s="131">
        <v>52</v>
      </c>
      <c r="C1193" s="132">
        <v>40045</v>
      </c>
      <c r="D1193" s="127">
        <v>1</v>
      </c>
    </row>
    <row r="1194" spans="1:4" x14ac:dyDescent="0.25">
      <c r="A1194" t="s">
        <v>4601</v>
      </c>
      <c r="B1194" s="131">
        <v>263</v>
      </c>
      <c r="C1194" s="132">
        <v>42155</v>
      </c>
      <c r="D1194" s="127">
        <v>1</v>
      </c>
    </row>
    <row r="1195" spans="1:4" x14ac:dyDescent="0.25">
      <c r="A1195" t="s">
        <v>3244</v>
      </c>
      <c r="B1195" s="131">
        <v>202</v>
      </c>
      <c r="C1195" s="132">
        <v>49162</v>
      </c>
      <c r="D1195" s="127">
        <v>1</v>
      </c>
    </row>
    <row r="1196" spans="1:4" x14ac:dyDescent="0.25">
      <c r="A1196" t="s">
        <v>3804</v>
      </c>
      <c r="B1196" s="131">
        <v>640</v>
      </c>
      <c r="C1196" s="132">
        <v>5092</v>
      </c>
      <c r="D1196" s="127">
        <v>1</v>
      </c>
    </row>
    <row r="1197" spans="1:4" x14ac:dyDescent="0.25">
      <c r="A1197" t="s">
        <v>4009</v>
      </c>
      <c r="B1197" s="131">
        <v>41</v>
      </c>
      <c r="C1197" s="132">
        <v>9017</v>
      </c>
      <c r="D1197" s="127">
        <v>1</v>
      </c>
    </row>
    <row r="1198" spans="1:4" x14ac:dyDescent="0.25">
      <c r="A1198" t="s">
        <v>4794</v>
      </c>
      <c r="B1198" s="131">
        <v>55</v>
      </c>
      <c r="C1198" s="132">
        <v>24044</v>
      </c>
      <c r="D1198" s="127">
        <v>1</v>
      </c>
    </row>
    <row r="1199" spans="1:4" x14ac:dyDescent="0.25">
      <c r="A1199" t="s">
        <v>4795</v>
      </c>
      <c r="B1199" s="131">
        <v>154</v>
      </c>
      <c r="C1199" s="132">
        <v>24190</v>
      </c>
      <c r="D1199" s="127">
        <v>1</v>
      </c>
    </row>
    <row r="1200" spans="1:4" x14ac:dyDescent="0.25">
      <c r="A1200" t="s">
        <v>4966</v>
      </c>
      <c r="B1200" s="131">
        <v>272</v>
      </c>
      <c r="C1200" s="132">
        <v>37074</v>
      </c>
      <c r="D1200" s="127">
        <v>1</v>
      </c>
    </row>
    <row r="1201" spans="1:4" x14ac:dyDescent="0.25">
      <c r="A1201" t="s">
        <v>3805</v>
      </c>
      <c r="B1201" s="131">
        <v>270</v>
      </c>
      <c r="C1201" s="132">
        <v>37151</v>
      </c>
      <c r="D1201" s="127">
        <v>1</v>
      </c>
    </row>
    <row r="1202" spans="1:4" x14ac:dyDescent="0.25">
      <c r="A1202" t="s">
        <v>3245</v>
      </c>
      <c r="B1202" s="131">
        <v>76</v>
      </c>
      <c r="C1202" s="132">
        <v>37215</v>
      </c>
      <c r="D1202" s="127">
        <v>1</v>
      </c>
    </row>
    <row r="1203" spans="1:4" x14ac:dyDescent="0.25">
      <c r="A1203" t="s">
        <v>4010</v>
      </c>
      <c r="B1203" s="131">
        <v>41</v>
      </c>
      <c r="C1203" s="132">
        <v>37229</v>
      </c>
      <c r="D1203" s="127">
        <v>1</v>
      </c>
    </row>
    <row r="1204" spans="1:4" x14ac:dyDescent="0.25">
      <c r="A1204" t="s">
        <v>4967</v>
      </c>
      <c r="B1204" s="131">
        <v>296</v>
      </c>
      <c r="C1204" s="132">
        <v>34089</v>
      </c>
      <c r="D1204" s="127">
        <v>1</v>
      </c>
    </row>
    <row r="1205" spans="1:4" x14ac:dyDescent="0.25">
      <c r="A1205" t="s">
        <v>3520</v>
      </c>
      <c r="B1205" s="131">
        <v>191</v>
      </c>
      <c r="C1205" s="132">
        <v>34160</v>
      </c>
      <c r="D1205" s="127">
        <v>1</v>
      </c>
    </row>
    <row r="1206" spans="1:4" x14ac:dyDescent="0.25">
      <c r="A1206" t="s">
        <v>4968</v>
      </c>
      <c r="B1206" s="131">
        <v>3646</v>
      </c>
      <c r="C1206" s="132">
        <v>37258</v>
      </c>
      <c r="D1206" s="127">
        <v>1</v>
      </c>
    </row>
    <row r="1207" spans="1:4" x14ac:dyDescent="0.25">
      <c r="A1207" t="s">
        <v>4318</v>
      </c>
      <c r="B1207" s="131">
        <v>113</v>
      </c>
      <c r="C1207" s="132">
        <v>42132</v>
      </c>
      <c r="D1207" s="127">
        <v>1</v>
      </c>
    </row>
    <row r="1208" spans="1:4" x14ac:dyDescent="0.25">
      <c r="A1208" t="s">
        <v>5217</v>
      </c>
      <c r="B1208" s="131">
        <v>213</v>
      </c>
      <c r="C1208" s="132">
        <v>47041</v>
      </c>
      <c r="D1208" s="127">
        <v>1</v>
      </c>
    </row>
    <row r="1209" spans="1:4" x14ac:dyDescent="0.25">
      <c r="A1209" t="s">
        <v>3521</v>
      </c>
      <c r="B1209" s="131">
        <v>37</v>
      </c>
      <c r="C1209" s="132">
        <v>49061</v>
      </c>
      <c r="D1209" s="127">
        <v>1</v>
      </c>
    </row>
    <row r="1210" spans="1:4" x14ac:dyDescent="0.25">
      <c r="A1210" t="s">
        <v>4969</v>
      </c>
      <c r="B1210" s="131">
        <v>185</v>
      </c>
      <c r="C1210" s="132">
        <v>49164</v>
      </c>
      <c r="D1210" s="127">
        <v>1</v>
      </c>
    </row>
    <row r="1211" spans="1:4" x14ac:dyDescent="0.25">
      <c r="A1211" t="s">
        <v>4011</v>
      </c>
      <c r="B1211" s="131">
        <v>194</v>
      </c>
      <c r="C1211" s="132">
        <v>5010</v>
      </c>
      <c r="D1211" s="127">
        <v>1</v>
      </c>
    </row>
    <row r="1212" spans="1:4" x14ac:dyDescent="0.25">
      <c r="A1212" t="s">
        <v>4970</v>
      </c>
      <c r="B1212" s="131">
        <v>53</v>
      </c>
      <c r="C1212" s="132">
        <v>9232</v>
      </c>
      <c r="D1212" s="127">
        <v>1</v>
      </c>
    </row>
    <row r="1213" spans="1:4" x14ac:dyDescent="0.25">
      <c r="A1213" t="s">
        <v>4602</v>
      </c>
      <c r="B1213" s="131">
        <v>536</v>
      </c>
      <c r="C1213" s="132">
        <v>9347</v>
      </c>
      <c r="D1213" s="127">
        <v>1</v>
      </c>
    </row>
    <row r="1214" spans="1:4" x14ac:dyDescent="0.25">
      <c r="A1214" t="s">
        <v>4796</v>
      </c>
      <c r="B1214" s="131">
        <v>3675</v>
      </c>
      <c r="C1214" s="132">
        <v>37072</v>
      </c>
      <c r="D1214" s="127">
        <v>1</v>
      </c>
    </row>
    <row r="1215" spans="1:4" x14ac:dyDescent="0.25">
      <c r="A1215" t="s">
        <v>3806</v>
      </c>
      <c r="B1215" s="131">
        <v>267</v>
      </c>
      <c r="C1215" s="132">
        <v>37307</v>
      </c>
      <c r="D1215" s="127">
        <v>1</v>
      </c>
    </row>
    <row r="1216" spans="1:4" x14ac:dyDescent="0.25">
      <c r="A1216" t="s">
        <v>4797</v>
      </c>
      <c r="B1216" s="131">
        <v>71</v>
      </c>
      <c r="C1216" s="132">
        <v>47089</v>
      </c>
      <c r="D1216" s="127">
        <v>1</v>
      </c>
    </row>
    <row r="1217" spans="1:4" x14ac:dyDescent="0.25">
      <c r="A1217" t="s">
        <v>3807</v>
      </c>
      <c r="B1217" s="131">
        <v>1832</v>
      </c>
      <c r="C1217" s="132">
        <v>5083</v>
      </c>
      <c r="D1217" s="127">
        <v>1</v>
      </c>
    </row>
    <row r="1218" spans="1:4" x14ac:dyDescent="0.25">
      <c r="A1218" t="s">
        <v>3522</v>
      </c>
      <c r="B1218" s="131">
        <v>1003</v>
      </c>
      <c r="C1218" s="132">
        <v>24215</v>
      </c>
      <c r="D1218" s="127">
        <v>1</v>
      </c>
    </row>
    <row r="1219" spans="1:4" x14ac:dyDescent="0.25">
      <c r="A1219" t="s">
        <v>3523</v>
      </c>
      <c r="B1219" s="131">
        <v>54</v>
      </c>
      <c r="C1219" s="132">
        <v>34072</v>
      </c>
      <c r="D1219" s="127">
        <v>1</v>
      </c>
    </row>
    <row r="1220" spans="1:4" x14ac:dyDescent="0.25">
      <c r="A1220" t="s">
        <v>4319</v>
      </c>
      <c r="B1220" s="131">
        <v>197</v>
      </c>
      <c r="C1220" s="132">
        <v>37012</v>
      </c>
      <c r="D1220" s="127">
        <v>1</v>
      </c>
    </row>
    <row r="1221" spans="1:4" x14ac:dyDescent="0.25">
      <c r="A1221" t="s">
        <v>3524</v>
      </c>
      <c r="B1221" s="131">
        <v>339</v>
      </c>
      <c r="C1221" s="132">
        <v>42161</v>
      </c>
      <c r="D1221" s="127">
        <v>1</v>
      </c>
    </row>
    <row r="1222" spans="1:4" x14ac:dyDescent="0.25">
      <c r="A1222" t="s">
        <v>3246</v>
      </c>
      <c r="B1222" s="131">
        <v>69</v>
      </c>
      <c r="C1222" s="132">
        <v>5147</v>
      </c>
      <c r="D1222" s="127">
        <v>1</v>
      </c>
    </row>
    <row r="1223" spans="1:4" x14ac:dyDescent="0.25">
      <c r="A1223" t="s">
        <v>4603</v>
      </c>
      <c r="B1223" s="131">
        <v>56</v>
      </c>
      <c r="C1223" s="132">
        <v>5237</v>
      </c>
      <c r="D1223" s="127">
        <v>1</v>
      </c>
    </row>
    <row r="1224" spans="1:4" x14ac:dyDescent="0.25">
      <c r="A1224" t="s">
        <v>4604</v>
      </c>
      <c r="B1224" s="131">
        <v>49</v>
      </c>
      <c r="C1224" s="132">
        <v>34062</v>
      </c>
      <c r="D1224" s="127">
        <v>1</v>
      </c>
    </row>
    <row r="1225" spans="1:4" x14ac:dyDescent="0.25">
      <c r="A1225" t="s">
        <v>4677</v>
      </c>
      <c r="B1225" s="131">
        <v>544</v>
      </c>
      <c r="C1225" s="132">
        <v>34151</v>
      </c>
      <c r="D1225" s="127">
        <v>1</v>
      </c>
    </row>
    <row r="1226" spans="1:4" x14ac:dyDescent="0.25">
      <c r="A1226" t="s">
        <v>3808</v>
      </c>
      <c r="B1226" s="131">
        <v>224</v>
      </c>
      <c r="C1226" s="132">
        <v>37203</v>
      </c>
      <c r="D1226" s="127">
        <v>1</v>
      </c>
    </row>
    <row r="1227" spans="1:4" x14ac:dyDescent="0.25">
      <c r="A1227" t="s">
        <v>3247</v>
      </c>
      <c r="B1227" s="131">
        <v>158</v>
      </c>
      <c r="C1227" s="132">
        <v>37272</v>
      </c>
      <c r="D1227" s="127">
        <v>1</v>
      </c>
    </row>
    <row r="1228" spans="1:4" x14ac:dyDescent="0.25">
      <c r="A1228" t="s">
        <v>4012</v>
      </c>
      <c r="B1228" s="131">
        <v>56</v>
      </c>
      <c r="C1228" s="132">
        <v>42120</v>
      </c>
      <c r="D1228" s="127">
        <v>1</v>
      </c>
    </row>
    <row r="1229" spans="1:4" x14ac:dyDescent="0.25">
      <c r="A1229" t="s">
        <v>4108</v>
      </c>
      <c r="B1229" s="131">
        <v>1185</v>
      </c>
      <c r="C1229" s="132">
        <v>49031</v>
      </c>
      <c r="D1229" s="127">
        <v>1</v>
      </c>
    </row>
    <row r="1230" spans="1:4" x14ac:dyDescent="0.25">
      <c r="A1230" t="s">
        <v>5218</v>
      </c>
      <c r="B1230" s="131">
        <v>150</v>
      </c>
      <c r="C1230" s="132">
        <v>49216</v>
      </c>
      <c r="D1230" s="127">
        <v>1</v>
      </c>
    </row>
    <row r="1231" spans="1:4" x14ac:dyDescent="0.25">
      <c r="A1231" t="s">
        <v>4605</v>
      </c>
      <c r="B1231" s="131">
        <v>943</v>
      </c>
      <c r="C1231" s="132">
        <v>9339</v>
      </c>
      <c r="D1231" s="127">
        <v>1</v>
      </c>
    </row>
    <row r="1232" spans="1:4" x14ac:dyDescent="0.25">
      <c r="A1232" t="s">
        <v>3248</v>
      </c>
      <c r="B1232" s="131">
        <v>273</v>
      </c>
      <c r="C1232" s="132">
        <v>42080</v>
      </c>
      <c r="D1232" s="127">
        <v>1</v>
      </c>
    </row>
    <row r="1233" spans="1:4" x14ac:dyDescent="0.25">
      <c r="A1233" t="s">
        <v>3525</v>
      </c>
      <c r="B1233" s="131">
        <v>80</v>
      </c>
      <c r="C1233" s="132">
        <v>47067</v>
      </c>
      <c r="D1233" s="127">
        <v>1</v>
      </c>
    </row>
    <row r="1234" spans="1:4" x14ac:dyDescent="0.25">
      <c r="A1234" t="s">
        <v>3526</v>
      </c>
      <c r="B1234" s="131">
        <v>79</v>
      </c>
      <c r="C1234" s="132">
        <v>49096</v>
      </c>
      <c r="D1234" s="127">
        <v>1</v>
      </c>
    </row>
    <row r="1235" spans="1:4" x14ac:dyDescent="0.25">
      <c r="A1235" t="s">
        <v>3527</v>
      </c>
      <c r="B1235" s="131">
        <v>46</v>
      </c>
      <c r="C1235" s="132">
        <v>49139</v>
      </c>
      <c r="D1235" s="127">
        <v>1</v>
      </c>
    </row>
    <row r="1236" spans="1:4" x14ac:dyDescent="0.25">
      <c r="A1236" t="s">
        <v>4606</v>
      </c>
      <c r="B1236" s="131">
        <v>21</v>
      </c>
      <c r="C1236" s="132">
        <v>9337</v>
      </c>
      <c r="D1236" s="127">
        <v>1</v>
      </c>
    </row>
    <row r="1237" spans="1:4" x14ac:dyDescent="0.25">
      <c r="A1237" t="s">
        <v>3249</v>
      </c>
      <c r="B1237" s="131">
        <v>138</v>
      </c>
      <c r="C1237" s="132">
        <v>47032</v>
      </c>
      <c r="D1237" s="127">
        <v>1</v>
      </c>
    </row>
    <row r="1238" spans="1:4" x14ac:dyDescent="0.25">
      <c r="A1238" t="s">
        <v>4320</v>
      </c>
      <c r="B1238" s="131">
        <v>106</v>
      </c>
      <c r="C1238" s="132">
        <v>49174</v>
      </c>
      <c r="D1238" s="127">
        <v>1</v>
      </c>
    </row>
    <row r="1239" spans="1:4" x14ac:dyDescent="0.25">
      <c r="A1239" t="s">
        <v>5219</v>
      </c>
      <c r="B1239" s="131">
        <v>306</v>
      </c>
      <c r="C1239" s="132">
        <v>5222</v>
      </c>
      <c r="D1239" s="127">
        <v>1</v>
      </c>
    </row>
    <row r="1240" spans="1:4" x14ac:dyDescent="0.25">
      <c r="A1240" t="s">
        <v>3809</v>
      </c>
      <c r="B1240" s="131">
        <v>248</v>
      </c>
      <c r="C1240" s="132">
        <v>24052</v>
      </c>
      <c r="D1240" s="127">
        <v>1</v>
      </c>
    </row>
    <row r="1241" spans="1:4" x14ac:dyDescent="0.25">
      <c r="A1241" t="s">
        <v>3250</v>
      </c>
      <c r="B1241" s="131">
        <v>389</v>
      </c>
      <c r="C1241" s="132">
        <v>37260</v>
      </c>
      <c r="D1241" s="127">
        <v>1</v>
      </c>
    </row>
    <row r="1242" spans="1:4" x14ac:dyDescent="0.25">
      <c r="A1242" t="s">
        <v>3528</v>
      </c>
      <c r="B1242" s="131">
        <v>701</v>
      </c>
      <c r="C1242" s="132">
        <v>40183</v>
      </c>
      <c r="D1242" s="127">
        <v>1</v>
      </c>
    </row>
    <row r="1243" spans="1:4" x14ac:dyDescent="0.25">
      <c r="A1243" t="s">
        <v>3810</v>
      </c>
      <c r="B1243" s="131">
        <v>383</v>
      </c>
      <c r="C1243" s="132">
        <v>47094</v>
      </c>
      <c r="D1243" s="127">
        <v>1</v>
      </c>
    </row>
    <row r="1244" spans="1:4" x14ac:dyDescent="0.25">
      <c r="A1244" t="s">
        <v>3529</v>
      </c>
      <c r="B1244" s="131">
        <v>24</v>
      </c>
      <c r="C1244" s="132">
        <v>49220</v>
      </c>
      <c r="D1244" s="127">
        <v>1</v>
      </c>
    </row>
    <row r="1245" spans="1:4" x14ac:dyDescent="0.25">
      <c r="A1245" t="s">
        <v>5221</v>
      </c>
      <c r="B1245" s="131">
        <v>230</v>
      </c>
      <c r="C1245" s="132">
        <v>9196</v>
      </c>
      <c r="D1245" s="127">
        <v>1</v>
      </c>
    </row>
    <row r="1246" spans="1:4" x14ac:dyDescent="0.25">
      <c r="A1246" t="s">
        <v>4321</v>
      </c>
      <c r="B1246" s="131">
        <v>168</v>
      </c>
      <c r="C1246" s="132">
        <v>42081</v>
      </c>
      <c r="D1246" s="127">
        <v>1</v>
      </c>
    </row>
    <row r="1247" spans="1:4" x14ac:dyDescent="0.25">
      <c r="A1247" t="s">
        <v>5220</v>
      </c>
      <c r="B1247" s="131">
        <v>259</v>
      </c>
      <c r="C1247" s="132">
        <v>42194</v>
      </c>
      <c r="D1247" s="127">
        <v>1</v>
      </c>
    </row>
    <row r="1248" spans="1:4" x14ac:dyDescent="0.25">
      <c r="A1248" t="s">
        <v>3811</v>
      </c>
      <c r="B1248" s="131">
        <v>907</v>
      </c>
      <c r="C1248" s="132">
        <v>49101</v>
      </c>
      <c r="D1248" s="127">
        <v>1</v>
      </c>
    </row>
    <row r="1249" spans="1:4" x14ac:dyDescent="0.25">
      <c r="A1249" t="s">
        <v>4322</v>
      </c>
      <c r="B1249" s="131">
        <v>333</v>
      </c>
      <c r="C1249" s="132">
        <v>34152</v>
      </c>
      <c r="D1249" s="127">
        <v>1</v>
      </c>
    </row>
    <row r="1250" spans="1:4" x14ac:dyDescent="0.25">
      <c r="A1250" t="s">
        <v>4971</v>
      </c>
      <c r="B1250" s="131">
        <v>179</v>
      </c>
      <c r="C1250" s="132">
        <v>40044</v>
      </c>
      <c r="D1250" s="127">
        <v>1</v>
      </c>
    </row>
    <row r="1251" spans="1:4" x14ac:dyDescent="0.25">
      <c r="A1251" s="129" t="s">
        <v>4607</v>
      </c>
      <c r="B1251" s="134">
        <v>5538</v>
      </c>
      <c r="C1251" s="132">
        <v>40192</v>
      </c>
      <c r="D1251">
        <v>0</v>
      </c>
    </row>
    <row r="1252" spans="1:4" x14ac:dyDescent="0.25">
      <c r="A1252" t="s">
        <v>3530</v>
      </c>
      <c r="B1252" s="131">
        <v>85</v>
      </c>
      <c r="C1252" s="132">
        <v>9162</v>
      </c>
      <c r="D1252" s="127">
        <v>1</v>
      </c>
    </row>
    <row r="1253" spans="1:4" x14ac:dyDescent="0.25">
      <c r="A1253" t="s">
        <v>3531</v>
      </c>
      <c r="B1253" s="131">
        <v>50</v>
      </c>
      <c r="C1253" s="132">
        <v>40020</v>
      </c>
      <c r="D1253" s="127">
        <v>1</v>
      </c>
    </row>
    <row r="1254" spans="1:4" x14ac:dyDescent="0.25">
      <c r="A1254" s="129" t="s">
        <v>4013</v>
      </c>
      <c r="B1254" s="134">
        <v>78144</v>
      </c>
      <c r="C1254" s="132">
        <v>49180</v>
      </c>
      <c r="D1254">
        <v>0</v>
      </c>
    </row>
    <row r="1255" spans="1:4" x14ac:dyDescent="0.25">
      <c r="A1255" t="s">
        <v>4323</v>
      </c>
      <c r="B1255" s="131">
        <v>155</v>
      </c>
      <c r="C1255" s="132">
        <v>9154</v>
      </c>
      <c r="D1255" s="127">
        <v>1</v>
      </c>
    </row>
    <row r="1256" spans="1:4" x14ac:dyDescent="0.25">
      <c r="A1256" t="s">
        <v>4014</v>
      </c>
      <c r="B1256" s="131">
        <v>212</v>
      </c>
      <c r="C1256" s="132">
        <v>37337</v>
      </c>
      <c r="D1256" s="127">
        <v>1</v>
      </c>
    </row>
    <row r="1257" spans="1:4" x14ac:dyDescent="0.25">
      <c r="A1257" t="s">
        <v>3532</v>
      </c>
      <c r="B1257" s="131">
        <v>298</v>
      </c>
      <c r="C1257" s="132">
        <v>37372</v>
      </c>
      <c r="D1257" s="127">
        <v>1</v>
      </c>
    </row>
    <row r="1258" spans="1:4" x14ac:dyDescent="0.25">
      <c r="A1258" t="s">
        <v>3533</v>
      </c>
      <c r="B1258" s="131">
        <v>429</v>
      </c>
      <c r="C1258" s="132">
        <v>42209</v>
      </c>
      <c r="D1258" s="127">
        <v>1</v>
      </c>
    </row>
    <row r="1259" spans="1:4" x14ac:dyDescent="0.25">
      <c r="A1259" t="s">
        <v>3251</v>
      </c>
      <c r="B1259" s="131">
        <v>227</v>
      </c>
      <c r="C1259" s="132">
        <v>47183</v>
      </c>
      <c r="D1259" s="127">
        <v>1</v>
      </c>
    </row>
    <row r="1260" spans="1:4" x14ac:dyDescent="0.25">
      <c r="A1260" t="s">
        <v>4324</v>
      </c>
      <c r="B1260" s="131">
        <v>252</v>
      </c>
      <c r="C1260" s="132">
        <v>49078</v>
      </c>
      <c r="D1260" s="127">
        <v>1</v>
      </c>
    </row>
    <row r="1261" spans="1:4" x14ac:dyDescent="0.25">
      <c r="A1261" t="s">
        <v>4325</v>
      </c>
      <c r="B1261" s="131">
        <v>247</v>
      </c>
      <c r="C1261" s="132">
        <v>49237</v>
      </c>
      <c r="D1261" s="127">
        <v>1</v>
      </c>
    </row>
    <row r="1262" spans="1:4" x14ac:dyDescent="0.25">
      <c r="A1262" t="s">
        <v>4326</v>
      </c>
      <c r="B1262" s="131">
        <v>383</v>
      </c>
      <c r="C1262" s="132">
        <v>5235</v>
      </c>
      <c r="D1262" s="127">
        <v>1</v>
      </c>
    </row>
    <row r="1263" spans="1:4" x14ac:dyDescent="0.25">
      <c r="A1263" t="s">
        <v>4015</v>
      </c>
      <c r="B1263" s="131">
        <v>112</v>
      </c>
      <c r="C1263" s="132">
        <v>9180</v>
      </c>
      <c r="D1263" s="127">
        <v>1</v>
      </c>
    </row>
    <row r="1264" spans="1:4" x14ac:dyDescent="0.25">
      <c r="A1264" t="s">
        <v>3812</v>
      </c>
      <c r="B1264" s="131">
        <v>1255</v>
      </c>
      <c r="C1264" s="132">
        <v>34087</v>
      </c>
      <c r="D1264" s="127">
        <v>1</v>
      </c>
    </row>
    <row r="1265" spans="1:4" x14ac:dyDescent="0.25">
      <c r="A1265" t="s">
        <v>3534</v>
      </c>
      <c r="B1265" s="131">
        <v>118</v>
      </c>
      <c r="C1265" s="132">
        <v>34100</v>
      </c>
      <c r="D1265" s="127">
        <v>1</v>
      </c>
    </row>
    <row r="1266" spans="1:4" x14ac:dyDescent="0.25">
      <c r="A1266" t="s">
        <v>4016</v>
      </c>
      <c r="B1266" s="131">
        <v>1892</v>
      </c>
      <c r="C1266" s="132">
        <v>40026</v>
      </c>
      <c r="D1266" s="127">
        <v>1</v>
      </c>
    </row>
    <row r="1267" spans="1:4" x14ac:dyDescent="0.25">
      <c r="A1267" t="s">
        <v>3252</v>
      </c>
      <c r="B1267" s="131">
        <v>62</v>
      </c>
      <c r="C1267" s="132">
        <v>40136</v>
      </c>
      <c r="D1267" s="127">
        <v>1</v>
      </c>
    </row>
    <row r="1268" spans="1:4" x14ac:dyDescent="0.25">
      <c r="A1268" t="s">
        <v>4972</v>
      </c>
      <c r="B1268" s="131">
        <v>479</v>
      </c>
      <c r="C1268" s="132">
        <v>40177</v>
      </c>
      <c r="D1268" s="127">
        <v>1</v>
      </c>
    </row>
    <row r="1269" spans="1:4" x14ac:dyDescent="0.25">
      <c r="A1269" t="s">
        <v>3535</v>
      </c>
      <c r="B1269" s="131">
        <v>83</v>
      </c>
      <c r="C1269" s="132">
        <v>9227</v>
      </c>
      <c r="D1269" s="127">
        <v>1</v>
      </c>
    </row>
    <row r="1270" spans="1:4" x14ac:dyDescent="0.25">
      <c r="A1270" t="s">
        <v>3253</v>
      </c>
      <c r="B1270" s="131">
        <v>43</v>
      </c>
      <c r="C1270" s="132">
        <v>37028</v>
      </c>
      <c r="D1270" s="127">
        <v>1</v>
      </c>
    </row>
    <row r="1271" spans="1:4" x14ac:dyDescent="0.25">
      <c r="A1271" t="s">
        <v>4327</v>
      </c>
      <c r="B1271" s="131">
        <v>56</v>
      </c>
      <c r="C1271" s="132">
        <v>37176</v>
      </c>
      <c r="D1271" s="127">
        <v>1</v>
      </c>
    </row>
    <row r="1272" spans="1:4" x14ac:dyDescent="0.25">
      <c r="A1272" t="s">
        <v>4017</v>
      </c>
      <c r="B1272" s="131">
        <v>62</v>
      </c>
      <c r="C1272" s="132">
        <v>37290</v>
      </c>
      <c r="D1272" s="127">
        <v>1</v>
      </c>
    </row>
    <row r="1273" spans="1:4" x14ac:dyDescent="0.25">
      <c r="A1273" t="s">
        <v>4328</v>
      </c>
      <c r="B1273" s="131">
        <v>324</v>
      </c>
      <c r="C1273" s="132">
        <v>37381</v>
      </c>
      <c r="D1273" s="127">
        <v>1</v>
      </c>
    </row>
    <row r="1274" spans="1:4" x14ac:dyDescent="0.25">
      <c r="A1274" t="s">
        <v>4973</v>
      </c>
      <c r="B1274" s="131">
        <v>1126</v>
      </c>
      <c r="C1274" s="132">
        <v>42145</v>
      </c>
      <c r="D1274" s="127">
        <v>1</v>
      </c>
    </row>
    <row r="1275" spans="1:4" x14ac:dyDescent="0.25">
      <c r="A1275" t="s">
        <v>4974</v>
      </c>
      <c r="B1275" s="131">
        <v>3314</v>
      </c>
      <c r="C1275" s="132">
        <v>37244</v>
      </c>
      <c r="D1275" s="127">
        <v>1</v>
      </c>
    </row>
    <row r="1276" spans="1:4" x14ac:dyDescent="0.25">
      <c r="A1276" t="s">
        <v>5222</v>
      </c>
      <c r="B1276" s="131">
        <v>222</v>
      </c>
      <c r="C1276" s="132">
        <v>37340</v>
      </c>
      <c r="D1276" s="127">
        <v>1</v>
      </c>
    </row>
    <row r="1277" spans="1:4" x14ac:dyDescent="0.25">
      <c r="A1277" t="s">
        <v>4608</v>
      </c>
      <c r="B1277" s="131">
        <v>340</v>
      </c>
      <c r="C1277" s="132">
        <v>42032</v>
      </c>
      <c r="D1277" s="127">
        <v>1</v>
      </c>
    </row>
    <row r="1278" spans="1:4" x14ac:dyDescent="0.25">
      <c r="A1278" t="s">
        <v>4329</v>
      </c>
      <c r="B1278" s="131">
        <v>231</v>
      </c>
      <c r="C1278" s="132">
        <v>47096</v>
      </c>
      <c r="D1278" s="127">
        <v>1</v>
      </c>
    </row>
    <row r="1279" spans="1:4" x14ac:dyDescent="0.25">
      <c r="A1279" t="s">
        <v>4018</v>
      </c>
      <c r="B1279" s="131">
        <v>95</v>
      </c>
      <c r="C1279" s="132">
        <v>49006</v>
      </c>
      <c r="D1279" s="127">
        <v>1</v>
      </c>
    </row>
    <row r="1280" spans="1:4" x14ac:dyDescent="0.25">
      <c r="A1280" t="s">
        <v>3254</v>
      </c>
      <c r="B1280" s="131">
        <v>787</v>
      </c>
      <c r="C1280" s="132">
        <v>49105</v>
      </c>
      <c r="D1280" s="127">
        <v>1</v>
      </c>
    </row>
    <row r="1281" spans="1:4" x14ac:dyDescent="0.25">
      <c r="A1281" t="s">
        <v>3255</v>
      </c>
      <c r="B1281" s="131">
        <v>133</v>
      </c>
      <c r="C1281" s="132">
        <v>9038</v>
      </c>
      <c r="D1281" s="127">
        <v>1</v>
      </c>
    </row>
    <row r="1282" spans="1:4" x14ac:dyDescent="0.25">
      <c r="A1282" t="s">
        <v>3536</v>
      </c>
      <c r="B1282" s="131">
        <v>500</v>
      </c>
      <c r="C1282" s="132">
        <v>9345</v>
      </c>
      <c r="D1282" s="127">
        <v>1</v>
      </c>
    </row>
    <row r="1283" spans="1:4" x14ac:dyDescent="0.25">
      <c r="A1283" t="s">
        <v>4019</v>
      </c>
      <c r="B1283" s="131">
        <v>301</v>
      </c>
      <c r="C1283" s="132">
        <v>34155</v>
      </c>
      <c r="D1283" s="127">
        <v>1</v>
      </c>
    </row>
    <row r="1284" spans="1:4" x14ac:dyDescent="0.25">
      <c r="A1284" t="s">
        <v>3539</v>
      </c>
      <c r="B1284" s="131">
        <v>248</v>
      </c>
      <c r="C1284" s="132">
        <v>9348</v>
      </c>
      <c r="D1284" s="127">
        <v>1</v>
      </c>
    </row>
    <row r="1285" spans="1:4" x14ac:dyDescent="0.25">
      <c r="A1285" t="s">
        <v>3537</v>
      </c>
      <c r="B1285" s="131">
        <v>89</v>
      </c>
      <c r="C1285" s="132">
        <v>34176</v>
      </c>
      <c r="D1285" s="127">
        <v>1</v>
      </c>
    </row>
    <row r="1286" spans="1:4" x14ac:dyDescent="0.25">
      <c r="A1286" t="s">
        <v>3538</v>
      </c>
      <c r="B1286" s="131">
        <v>169</v>
      </c>
      <c r="C1286" s="132">
        <v>37019</v>
      </c>
      <c r="D1286" s="127">
        <v>1</v>
      </c>
    </row>
    <row r="1287" spans="1:4" x14ac:dyDescent="0.25">
      <c r="A1287" t="s">
        <v>4975</v>
      </c>
      <c r="B1287" s="131">
        <v>158</v>
      </c>
      <c r="C1287" s="132">
        <v>37101</v>
      </c>
      <c r="D1287" s="127">
        <v>1</v>
      </c>
    </row>
    <row r="1288" spans="1:4" x14ac:dyDescent="0.25">
      <c r="A1288" t="s">
        <v>4330</v>
      </c>
      <c r="B1288" s="131">
        <v>132</v>
      </c>
      <c r="C1288" s="132">
        <v>5177</v>
      </c>
      <c r="D1288" s="127">
        <v>1</v>
      </c>
    </row>
    <row r="1289" spans="1:4" x14ac:dyDescent="0.25">
      <c r="A1289" t="s">
        <v>4331</v>
      </c>
      <c r="B1289" s="131">
        <v>346</v>
      </c>
      <c r="C1289" s="132">
        <v>34060</v>
      </c>
      <c r="D1289" s="127">
        <v>1</v>
      </c>
    </row>
    <row r="1290" spans="1:4" x14ac:dyDescent="0.25">
      <c r="A1290" t="s">
        <v>4332</v>
      </c>
      <c r="B1290" s="131">
        <v>131</v>
      </c>
      <c r="C1290" s="132">
        <v>37199</v>
      </c>
      <c r="D1290" s="127">
        <v>1</v>
      </c>
    </row>
    <row r="1291" spans="1:4" x14ac:dyDescent="0.25">
      <c r="A1291" t="s">
        <v>4333</v>
      </c>
      <c r="B1291" s="131">
        <v>210</v>
      </c>
      <c r="C1291" s="132">
        <v>40130</v>
      </c>
      <c r="D1291" s="127">
        <v>1</v>
      </c>
    </row>
    <row r="1292" spans="1:4" x14ac:dyDescent="0.25">
      <c r="A1292" t="s">
        <v>5223</v>
      </c>
      <c r="B1292" s="131">
        <v>284</v>
      </c>
      <c r="C1292" s="132">
        <v>47046</v>
      </c>
      <c r="D1292" s="127">
        <v>1</v>
      </c>
    </row>
    <row r="1293" spans="1:4" x14ac:dyDescent="0.25">
      <c r="A1293" t="s">
        <v>3256</v>
      </c>
      <c r="B1293" s="131">
        <v>275</v>
      </c>
      <c r="C1293" s="132">
        <v>5194</v>
      </c>
      <c r="D1293" s="127">
        <v>1</v>
      </c>
    </row>
    <row r="1294" spans="1:4" x14ac:dyDescent="0.25">
      <c r="A1294" t="s">
        <v>4334</v>
      </c>
      <c r="B1294" s="131">
        <v>1210</v>
      </c>
      <c r="C1294" s="132">
        <v>34028</v>
      </c>
      <c r="D1294" s="127">
        <v>1</v>
      </c>
    </row>
    <row r="1295" spans="1:4" x14ac:dyDescent="0.25">
      <c r="A1295" t="s">
        <v>4335</v>
      </c>
      <c r="B1295" s="131">
        <v>172</v>
      </c>
      <c r="C1295" s="132">
        <v>34233</v>
      </c>
      <c r="D1295" s="127">
        <v>1</v>
      </c>
    </row>
    <row r="1296" spans="1:4" x14ac:dyDescent="0.25">
      <c r="A1296" t="s">
        <v>4336</v>
      </c>
      <c r="B1296" s="131">
        <v>81</v>
      </c>
      <c r="C1296" s="132">
        <v>37154</v>
      </c>
      <c r="D1296" s="127">
        <v>1</v>
      </c>
    </row>
    <row r="1297" spans="1:4" x14ac:dyDescent="0.25">
      <c r="A1297" t="s">
        <v>4609</v>
      </c>
      <c r="B1297" s="131">
        <v>42</v>
      </c>
      <c r="C1297" s="132">
        <v>37321</v>
      </c>
      <c r="D1297" s="127">
        <v>1</v>
      </c>
    </row>
    <row r="1298" spans="1:4" x14ac:dyDescent="0.25">
      <c r="A1298" t="s">
        <v>5224</v>
      </c>
      <c r="B1298" s="131">
        <v>276</v>
      </c>
      <c r="C1298" s="132">
        <v>40115</v>
      </c>
      <c r="D1298" s="127">
        <v>1</v>
      </c>
    </row>
    <row r="1299" spans="1:4" x14ac:dyDescent="0.25">
      <c r="A1299" t="s">
        <v>5225</v>
      </c>
      <c r="B1299" s="131">
        <v>288</v>
      </c>
      <c r="C1299" s="132">
        <v>9395</v>
      </c>
      <c r="D1299" s="127">
        <v>1</v>
      </c>
    </row>
    <row r="1300" spans="1:4" x14ac:dyDescent="0.25">
      <c r="A1300" t="s">
        <v>4337</v>
      </c>
      <c r="B1300" s="131">
        <v>88</v>
      </c>
      <c r="C1300" s="132">
        <v>37369</v>
      </c>
      <c r="D1300" s="127">
        <v>1</v>
      </c>
    </row>
    <row r="1301" spans="1:4" x14ac:dyDescent="0.25">
      <c r="A1301" t="s">
        <v>4338</v>
      </c>
      <c r="B1301" s="131">
        <v>141</v>
      </c>
      <c r="C1301" s="132">
        <v>47053</v>
      </c>
      <c r="D1301" s="127">
        <v>1</v>
      </c>
    </row>
    <row r="1302" spans="1:4" x14ac:dyDescent="0.25">
      <c r="A1302" s="130" t="s">
        <v>4976</v>
      </c>
      <c r="B1302" s="135">
        <v>5054</v>
      </c>
      <c r="C1302" s="132">
        <v>24062</v>
      </c>
      <c r="D1302" s="137">
        <v>1</v>
      </c>
    </row>
    <row r="1303" spans="1:4" x14ac:dyDescent="0.25">
      <c r="A1303" t="s">
        <v>4977</v>
      </c>
      <c r="B1303" s="131">
        <v>302</v>
      </c>
      <c r="C1303" s="132">
        <v>24217</v>
      </c>
      <c r="D1303" s="127">
        <v>1</v>
      </c>
    </row>
    <row r="1304" spans="1:4" x14ac:dyDescent="0.25">
      <c r="A1304" t="s">
        <v>3257</v>
      </c>
      <c r="B1304" s="131">
        <v>105</v>
      </c>
      <c r="C1304" s="132">
        <v>40123</v>
      </c>
      <c r="D1304" s="127">
        <v>1</v>
      </c>
    </row>
    <row r="1305" spans="1:4" x14ac:dyDescent="0.25">
      <c r="A1305" t="s">
        <v>4339</v>
      </c>
      <c r="B1305" s="131">
        <v>344</v>
      </c>
      <c r="C1305" s="132">
        <v>49192</v>
      </c>
      <c r="D1305" s="127">
        <v>1</v>
      </c>
    </row>
    <row r="1306" spans="1:4" x14ac:dyDescent="0.25">
      <c r="A1306" s="130" t="s">
        <v>4340</v>
      </c>
      <c r="B1306" s="135">
        <v>6161</v>
      </c>
      <c r="C1306" s="132">
        <v>9405</v>
      </c>
      <c r="D1306" s="137">
        <v>1</v>
      </c>
    </row>
    <row r="1307" spans="1:4" x14ac:dyDescent="0.25">
      <c r="A1307" t="s">
        <v>3540</v>
      </c>
      <c r="B1307" s="131">
        <v>516</v>
      </c>
      <c r="C1307" s="132">
        <v>34019</v>
      </c>
      <c r="D1307" s="127">
        <v>1</v>
      </c>
    </row>
    <row r="1308" spans="1:4" x14ac:dyDescent="0.25">
      <c r="A1308" t="s">
        <v>4341</v>
      </c>
      <c r="B1308" s="131">
        <v>181</v>
      </c>
      <c r="C1308" s="132">
        <v>34070</v>
      </c>
      <c r="D1308" s="127">
        <v>1</v>
      </c>
    </row>
    <row r="1309" spans="1:4" x14ac:dyDescent="0.25">
      <c r="A1309" t="s">
        <v>5226</v>
      </c>
      <c r="B1309" s="131">
        <v>384</v>
      </c>
      <c r="C1309" s="132">
        <v>5183</v>
      </c>
      <c r="D1309" s="127">
        <v>1</v>
      </c>
    </row>
    <row r="1310" spans="1:4" x14ac:dyDescent="0.25">
      <c r="A1310" t="s">
        <v>5227</v>
      </c>
      <c r="B1310" s="131">
        <v>127</v>
      </c>
      <c r="C1310" s="132">
        <v>9030</v>
      </c>
      <c r="D1310" s="127">
        <v>1</v>
      </c>
    </row>
    <row r="1311" spans="1:4" x14ac:dyDescent="0.25">
      <c r="A1311" t="s">
        <v>3541</v>
      </c>
      <c r="B1311" s="131">
        <v>172</v>
      </c>
      <c r="C1311" s="132">
        <v>9060</v>
      </c>
      <c r="D1311" s="127">
        <v>1</v>
      </c>
    </row>
    <row r="1312" spans="1:4" x14ac:dyDescent="0.25">
      <c r="A1312" t="s">
        <v>4342</v>
      </c>
      <c r="B1312" s="131">
        <v>163</v>
      </c>
      <c r="C1312" s="132">
        <v>34178</v>
      </c>
      <c r="D1312" s="127">
        <v>1</v>
      </c>
    </row>
    <row r="1313" spans="1:4" x14ac:dyDescent="0.25">
      <c r="A1313" t="s">
        <v>4343</v>
      </c>
      <c r="B1313" s="131">
        <v>36</v>
      </c>
      <c r="C1313" s="132">
        <v>37055</v>
      </c>
      <c r="D1313" s="127">
        <v>1</v>
      </c>
    </row>
    <row r="1314" spans="1:4" x14ac:dyDescent="0.25">
      <c r="A1314" t="s">
        <v>4020</v>
      </c>
      <c r="B1314" s="131">
        <v>92</v>
      </c>
      <c r="C1314" s="132">
        <v>42029</v>
      </c>
      <c r="D1314" s="127">
        <v>1</v>
      </c>
    </row>
    <row r="1315" spans="1:4" x14ac:dyDescent="0.25">
      <c r="A1315" t="s">
        <v>3813</v>
      </c>
      <c r="B1315" s="131">
        <v>279</v>
      </c>
      <c r="C1315" s="132">
        <v>37002</v>
      </c>
      <c r="D1315" s="127">
        <v>1</v>
      </c>
    </row>
    <row r="1316" spans="1:4" x14ac:dyDescent="0.25">
      <c r="A1316" t="s">
        <v>5228</v>
      </c>
      <c r="B1316" s="131">
        <v>673</v>
      </c>
      <c r="C1316" s="132">
        <v>37236</v>
      </c>
      <c r="D1316" s="127">
        <v>1</v>
      </c>
    </row>
    <row r="1317" spans="1:4" x14ac:dyDescent="0.25">
      <c r="A1317" t="s">
        <v>4344</v>
      </c>
      <c r="B1317" s="131">
        <v>332</v>
      </c>
      <c r="C1317" s="132">
        <v>49075</v>
      </c>
      <c r="D1317" s="127">
        <v>1</v>
      </c>
    </row>
    <row r="1318" spans="1:4" x14ac:dyDescent="0.25">
      <c r="A1318" t="s">
        <v>5229</v>
      </c>
      <c r="B1318" s="131">
        <v>515</v>
      </c>
      <c r="C1318" s="132">
        <v>9140</v>
      </c>
      <c r="D1318" s="127">
        <v>1</v>
      </c>
    </row>
    <row r="1319" spans="1:4" x14ac:dyDescent="0.25">
      <c r="A1319" t="s">
        <v>5230</v>
      </c>
      <c r="B1319" s="131">
        <v>161</v>
      </c>
      <c r="C1319" s="132">
        <v>9329</v>
      </c>
      <c r="D1319" s="127">
        <v>1</v>
      </c>
    </row>
    <row r="1320" spans="1:4" x14ac:dyDescent="0.25">
      <c r="A1320" t="s">
        <v>4111</v>
      </c>
      <c r="B1320" s="131">
        <v>316</v>
      </c>
      <c r="C1320" s="132">
        <v>34132</v>
      </c>
      <c r="D1320" s="127">
        <v>1</v>
      </c>
    </row>
    <row r="1321" spans="1:4" x14ac:dyDescent="0.25">
      <c r="A1321" t="s">
        <v>4345</v>
      </c>
      <c r="B1321" s="131">
        <v>117</v>
      </c>
      <c r="C1321" s="132">
        <v>37238</v>
      </c>
      <c r="D1321" s="127">
        <v>1</v>
      </c>
    </row>
    <row r="1322" spans="1:4" x14ac:dyDescent="0.25">
      <c r="A1322" t="s">
        <v>4610</v>
      </c>
      <c r="B1322" s="131">
        <v>15</v>
      </c>
      <c r="C1322" s="132">
        <v>40128</v>
      </c>
      <c r="D1322" s="127">
        <v>1</v>
      </c>
    </row>
    <row r="1323" spans="1:4" x14ac:dyDescent="0.25">
      <c r="A1323" t="s">
        <v>4978</v>
      </c>
      <c r="B1323" s="131">
        <v>442</v>
      </c>
      <c r="C1323" s="132">
        <v>49225</v>
      </c>
      <c r="D1323" s="127">
        <v>1</v>
      </c>
    </row>
    <row r="1324" spans="1:4" x14ac:dyDescent="0.25">
      <c r="A1324" t="s">
        <v>5231</v>
      </c>
      <c r="B1324" s="131">
        <v>111</v>
      </c>
      <c r="C1324" s="132">
        <v>40046</v>
      </c>
      <c r="D1324" s="127">
        <v>1</v>
      </c>
    </row>
    <row r="1325" spans="1:4" x14ac:dyDescent="0.25">
      <c r="A1325" t="s">
        <v>3258</v>
      </c>
      <c r="B1325" s="131">
        <v>1802</v>
      </c>
      <c r="C1325" s="132">
        <v>40905</v>
      </c>
      <c r="D1325" s="127">
        <v>1</v>
      </c>
    </row>
    <row r="1326" spans="1:4" x14ac:dyDescent="0.25">
      <c r="A1326" t="s">
        <v>5232</v>
      </c>
      <c r="B1326" s="131">
        <v>92</v>
      </c>
      <c r="C1326" s="132">
        <v>42018</v>
      </c>
      <c r="D1326" s="127">
        <v>1</v>
      </c>
    </row>
    <row r="1327" spans="1:4" x14ac:dyDescent="0.25">
      <c r="A1327" t="s">
        <v>3259</v>
      </c>
      <c r="B1327" s="131">
        <v>2070</v>
      </c>
      <c r="C1327" s="132">
        <v>49027</v>
      </c>
      <c r="D1327" s="127">
        <v>1</v>
      </c>
    </row>
    <row r="1328" spans="1:4" x14ac:dyDescent="0.25">
      <c r="A1328" t="s">
        <v>3542</v>
      </c>
      <c r="B1328" s="131">
        <v>48</v>
      </c>
      <c r="C1328" s="132">
        <v>5094</v>
      </c>
      <c r="D1328" s="127">
        <v>1</v>
      </c>
    </row>
    <row r="1329" spans="1:4" x14ac:dyDescent="0.25">
      <c r="A1329" t="s">
        <v>4611</v>
      </c>
      <c r="B1329" s="131">
        <v>184</v>
      </c>
      <c r="C1329" s="132">
        <v>5257</v>
      </c>
      <c r="D1329" s="127">
        <v>1</v>
      </c>
    </row>
    <row r="1330" spans="1:4" x14ac:dyDescent="0.25">
      <c r="A1330" t="s">
        <v>4612</v>
      </c>
      <c r="B1330" s="131">
        <v>92</v>
      </c>
      <c r="C1330" s="132">
        <v>37161</v>
      </c>
      <c r="D1330" s="127">
        <v>1</v>
      </c>
    </row>
    <row r="1331" spans="1:4" x14ac:dyDescent="0.25">
      <c r="A1331" t="s">
        <v>3543</v>
      </c>
      <c r="B1331" s="131">
        <v>98</v>
      </c>
      <c r="C1331" s="132">
        <v>37353</v>
      </c>
      <c r="D1331" s="127">
        <v>1</v>
      </c>
    </row>
    <row r="1332" spans="1:4" x14ac:dyDescent="0.25">
      <c r="A1332" t="s">
        <v>3544</v>
      </c>
      <c r="B1332" s="131">
        <v>121</v>
      </c>
      <c r="C1332" s="132">
        <v>47142</v>
      </c>
      <c r="D1332" s="127">
        <v>1</v>
      </c>
    </row>
    <row r="1333" spans="1:4" x14ac:dyDescent="0.25">
      <c r="A1333" t="s">
        <v>4346</v>
      </c>
      <c r="B1333" s="131">
        <v>105</v>
      </c>
      <c r="C1333" s="132">
        <v>9189</v>
      </c>
      <c r="D1333" s="127">
        <v>1</v>
      </c>
    </row>
    <row r="1334" spans="1:4" x14ac:dyDescent="0.25">
      <c r="A1334" t="s">
        <v>3545</v>
      </c>
      <c r="B1334" s="131">
        <v>92</v>
      </c>
      <c r="C1334" s="132">
        <v>40054</v>
      </c>
      <c r="D1334" s="127">
        <v>1</v>
      </c>
    </row>
    <row r="1335" spans="1:4" x14ac:dyDescent="0.25">
      <c r="A1335" t="s">
        <v>3546</v>
      </c>
      <c r="B1335" s="131">
        <v>37</v>
      </c>
      <c r="C1335" s="132">
        <v>42171</v>
      </c>
      <c r="D1335" s="127">
        <v>1</v>
      </c>
    </row>
    <row r="1336" spans="1:4" x14ac:dyDescent="0.25">
      <c r="A1336" t="s">
        <v>5233</v>
      </c>
      <c r="B1336" s="131">
        <v>217</v>
      </c>
      <c r="C1336" s="132">
        <v>5012</v>
      </c>
      <c r="D1336" s="127">
        <v>1</v>
      </c>
    </row>
    <row r="1337" spans="1:4" x14ac:dyDescent="0.25">
      <c r="A1337" t="s">
        <v>4798</v>
      </c>
      <c r="B1337" s="131">
        <v>21</v>
      </c>
      <c r="C1337" s="132">
        <v>34067</v>
      </c>
      <c r="D1337" s="127">
        <v>1</v>
      </c>
    </row>
    <row r="1338" spans="1:4" x14ac:dyDescent="0.25">
      <c r="A1338" t="s">
        <v>3547</v>
      </c>
      <c r="B1338" s="131">
        <v>168</v>
      </c>
      <c r="C1338" s="132">
        <v>40003</v>
      </c>
      <c r="D1338" s="127">
        <v>1</v>
      </c>
    </row>
    <row r="1339" spans="1:4" x14ac:dyDescent="0.25">
      <c r="A1339" t="s">
        <v>4347</v>
      </c>
      <c r="B1339" s="131">
        <v>157</v>
      </c>
      <c r="C1339" s="132">
        <v>49150</v>
      </c>
      <c r="D1339" s="127">
        <v>1</v>
      </c>
    </row>
    <row r="1340" spans="1:4" x14ac:dyDescent="0.25">
      <c r="A1340" t="s">
        <v>5234</v>
      </c>
      <c r="B1340" s="131">
        <v>183</v>
      </c>
      <c r="C1340" s="132">
        <v>5903</v>
      </c>
      <c r="D1340" s="127">
        <v>1</v>
      </c>
    </row>
    <row r="1341" spans="1:4" x14ac:dyDescent="0.25">
      <c r="A1341" t="s">
        <v>4021</v>
      </c>
      <c r="B1341" s="131">
        <v>170</v>
      </c>
      <c r="C1341" s="132">
        <v>24081</v>
      </c>
      <c r="D1341" s="127">
        <v>1</v>
      </c>
    </row>
    <row r="1342" spans="1:4" x14ac:dyDescent="0.25">
      <c r="A1342" t="s">
        <v>4022</v>
      </c>
      <c r="B1342" s="131">
        <v>206</v>
      </c>
      <c r="C1342" s="132">
        <v>40902</v>
      </c>
      <c r="D1342" s="127">
        <v>1</v>
      </c>
    </row>
    <row r="1343" spans="1:4" x14ac:dyDescent="0.25">
      <c r="A1343" t="s">
        <v>4979</v>
      </c>
      <c r="B1343" s="131">
        <v>318</v>
      </c>
      <c r="C1343" s="132">
        <v>5038</v>
      </c>
      <c r="D1343" s="127">
        <v>1</v>
      </c>
    </row>
    <row r="1344" spans="1:4" x14ac:dyDescent="0.25">
      <c r="A1344" t="s">
        <v>4980</v>
      </c>
      <c r="B1344" s="131">
        <v>159</v>
      </c>
      <c r="C1344" s="132">
        <v>9173</v>
      </c>
      <c r="D1344" s="127">
        <v>1</v>
      </c>
    </row>
    <row r="1345" spans="1:4" x14ac:dyDescent="0.25">
      <c r="A1345" t="s">
        <v>4981</v>
      </c>
      <c r="B1345" s="131">
        <v>91</v>
      </c>
      <c r="C1345" s="132">
        <v>24191</v>
      </c>
      <c r="D1345" s="127">
        <v>1</v>
      </c>
    </row>
    <row r="1346" spans="1:4" x14ac:dyDescent="0.25">
      <c r="A1346" t="s">
        <v>5235</v>
      </c>
      <c r="B1346" s="131">
        <v>232</v>
      </c>
      <c r="C1346" s="132">
        <v>37276</v>
      </c>
      <c r="D1346" s="127">
        <v>1</v>
      </c>
    </row>
    <row r="1347" spans="1:4" x14ac:dyDescent="0.25">
      <c r="A1347" t="s">
        <v>4348</v>
      </c>
      <c r="B1347" s="131">
        <v>187</v>
      </c>
      <c r="C1347" s="132">
        <v>40017</v>
      </c>
      <c r="D1347" s="127">
        <v>1</v>
      </c>
    </row>
    <row r="1348" spans="1:4" x14ac:dyDescent="0.25">
      <c r="A1348" t="s">
        <v>4349</v>
      </c>
      <c r="B1348" s="131">
        <v>49</v>
      </c>
      <c r="C1348" s="132">
        <v>40231</v>
      </c>
      <c r="D1348" s="127">
        <v>1</v>
      </c>
    </row>
    <row r="1349" spans="1:4" x14ac:dyDescent="0.25">
      <c r="A1349" t="s">
        <v>4023</v>
      </c>
      <c r="B1349" s="131">
        <v>55</v>
      </c>
      <c r="C1349" s="132">
        <v>49005</v>
      </c>
      <c r="D1349" s="127">
        <v>1</v>
      </c>
    </row>
    <row r="1350" spans="1:4" x14ac:dyDescent="0.25">
      <c r="A1350" t="s">
        <v>4024</v>
      </c>
      <c r="B1350" s="131">
        <v>131</v>
      </c>
      <c r="C1350" s="132">
        <v>49229</v>
      </c>
      <c r="D1350" s="127">
        <v>1</v>
      </c>
    </row>
    <row r="1351" spans="1:4" x14ac:dyDescent="0.25">
      <c r="A1351" t="s">
        <v>4025</v>
      </c>
      <c r="B1351" s="131">
        <v>107</v>
      </c>
      <c r="C1351" s="132">
        <v>34091</v>
      </c>
      <c r="D1351" s="127">
        <v>1</v>
      </c>
    </row>
    <row r="1352" spans="1:4" x14ac:dyDescent="0.25">
      <c r="A1352" t="s">
        <v>3814</v>
      </c>
      <c r="B1352" s="131">
        <v>379</v>
      </c>
      <c r="C1352" s="132">
        <v>37049</v>
      </c>
      <c r="D1352" s="127">
        <v>1</v>
      </c>
    </row>
    <row r="1353" spans="1:4" x14ac:dyDescent="0.25">
      <c r="A1353" t="s">
        <v>5237</v>
      </c>
      <c r="B1353" s="131">
        <v>40</v>
      </c>
      <c r="C1353" s="132">
        <v>37059</v>
      </c>
      <c r="D1353" s="127">
        <v>1</v>
      </c>
    </row>
    <row r="1354" spans="1:4" x14ac:dyDescent="0.25">
      <c r="A1354" t="s">
        <v>5236</v>
      </c>
      <c r="B1354" s="131">
        <v>289</v>
      </c>
      <c r="C1354" s="132">
        <v>37118</v>
      </c>
      <c r="D1354" s="127">
        <v>1</v>
      </c>
    </row>
    <row r="1355" spans="1:4" x14ac:dyDescent="0.25">
      <c r="A1355" t="s">
        <v>3815</v>
      </c>
      <c r="B1355" s="131">
        <v>3120</v>
      </c>
      <c r="C1355" s="132">
        <v>37283</v>
      </c>
      <c r="D1355" s="127">
        <v>1</v>
      </c>
    </row>
    <row r="1356" spans="1:4" x14ac:dyDescent="0.25">
      <c r="A1356" t="s">
        <v>4026</v>
      </c>
      <c r="B1356" s="131">
        <v>41</v>
      </c>
      <c r="C1356" s="132">
        <v>40059</v>
      </c>
      <c r="D1356" s="127">
        <v>1</v>
      </c>
    </row>
    <row r="1357" spans="1:4" x14ac:dyDescent="0.25">
      <c r="A1357" t="s">
        <v>4982</v>
      </c>
      <c r="B1357" s="131">
        <v>601</v>
      </c>
      <c r="C1357" s="132">
        <v>42158</v>
      </c>
      <c r="D1357" s="127">
        <v>1</v>
      </c>
    </row>
    <row r="1358" spans="1:4" x14ac:dyDescent="0.25">
      <c r="A1358" t="s">
        <v>4027</v>
      </c>
      <c r="B1358" s="131">
        <v>467</v>
      </c>
      <c r="C1358" s="132">
        <v>24129</v>
      </c>
      <c r="D1358" s="127">
        <v>1</v>
      </c>
    </row>
    <row r="1359" spans="1:4" x14ac:dyDescent="0.25">
      <c r="A1359" s="129" t="s">
        <v>3816</v>
      </c>
      <c r="B1359" s="134">
        <v>64509</v>
      </c>
      <c r="C1359" s="132">
        <v>37214</v>
      </c>
      <c r="D1359">
        <v>0</v>
      </c>
    </row>
    <row r="1360" spans="1:4" x14ac:dyDescent="0.25">
      <c r="A1360" t="s">
        <v>4983</v>
      </c>
      <c r="B1360" s="131">
        <v>2373</v>
      </c>
      <c r="C1360" s="132">
        <v>9409</v>
      </c>
      <c r="D1360" s="127">
        <v>1</v>
      </c>
    </row>
    <row r="1361" spans="1:4" x14ac:dyDescent="0.25">
      <c r="A1361" t="s">
        <v>4799</v>
      </c>
      <c r="B1361" s="131">
        <v>15</v>
      </c>
      <c r="C1361" s="132">
        <v>47073</v>
      </c>
      <c r="D1361" s="127">
        <v>1</v>
      </c>
    </row>
    <row r="1362" spans="1:4" x14ac:dyDescent="0.25">
      <c r="A1362" t="s">
        <v>5238</v>
      </c>
      <c r="B1362" s="131">
        <v>156</v>
      </c>
      <c r="C1362" s="132">
        <v>47100</v>
      </c>
      <c r="D1362" s="127">
        <v>1</v>
      </c>
    </row>
    <row r="1363" spans="1:4" x14ac:dyDescent="0.25">
      <c r="A1363" t="s">
        <v>3817</v>
      </c>
      <c r="B1363" s="131">
        <v>415</v>
      </c>
      <c r="C1363" s="132">
        <v>49107</v>
      </c>
      <c r="D1363" s="127">
        <v>1</v>
      </c>
    </row>
    <row r="1364" spans="1:4" x14ac:dyDescent="0.25">
      <c r="A1364" t="s">
        <v>3260</v>
      </c>
      <c r="B1364" s="131">
        <v>39</v>
      </c>
      <c r="C1364" s="132">
        <v>49188</v>
      </c>
      <c r="D1364" s="127">
        <v>1</v>
      </c>
    </row>
    <row r="1365" spans="1:4" x14ac:dyDescent="0.25">
      <c r="A1365" t="s">
        <v>4350</v>
      </c>
      <c r="B1365" s="131">
        <v>199</v>
      </c>
      <c r="C1365" s="132">
        <v>9025</v>
      </c>
      <c r="D1365" s="127">
        <v>1</v>
      </c>
    </row>
    <row r="1366" spans="1:4" x14ac:dyDescent="0.25">
      <c r="A1366" t="s">
        <v>4800</v>
      </c>
      <c r="B1366" s="131">
        <v>104</v>
      </c>
      <c r="C1366" s="132">
        <v>9267</v>
      </c>
      <c r="D1366" s="127">
        <v>1</v>
      </c>
    </row>
    <row r="1367" spans="1:4" x14ac:dyDescent="0.25">
      <c r="A1367" t="s">
        <v>3261</v>
      </c>
      <c r="B1367" s="131">
        <v>458</v>
      </c>
      <c r="C1367" s="132">
        <v>9387</v>
      </c>
      <c r="D1367" s="127">
        <v>1</v>
      </c>
    </row>
    <row r="1368" spans="1:4" x14ac:dyDescent="0.25">
      <c r="A1368" t="s">
        <v>3548</v>
      </c>
      <c r="B1368" s="131">
        <v>274</v>
      </c>
      <c r="C1368" s="132">
        <v>34034</v>
      </c>
      <c r="D1368" s="127">
        <v>1</v>
      </c>
    </row>
    <row r="1369" spans="1:4" x14ac:dyDescent="0.25">
      <c r="A1369" t="s">
        <v>4028</v>
      </c>
      <c r="B1369" s="131">
        <v>176</v>
      </c>
      <c r="C1369" s="132">
        <v>34106</v>
      </c>
      <c r="D1369" s="127">
        <v>1</v>
      </c>
    </row>
    <row r="1370" spans="1:4" x14ac:dyDescent="0.25">
      <c r="A1370" t="s">
        <v>4984</v>
      </c>
      <c r="B1370" s="131">
        <v>547</v>
      </c>
      <c r="C1370" s="132">
        <v>49111</v>
      </c>
      <c r="D1370" s="127">
        <v>1</v>
      </c>
    </row>
    <row r="1371" spans="1:4" x14ac:dyDescent="0.25">
      <c r="A1371" t="s">
        <v>4985</v>
      </c>
      <c r="B1371" s="131">
        <v>478</v>
      </c>
      <c r="C1371" s="132">
        <v>9117</v>
      </c>
      <c r="D1371" s="127">
        <v>1</v>
      </c>
    </row>
    <row r="1372" spans="1:4" x14ac:dyDescent="0.25">
      <c r="A1372" t="s">
        <v>4801</v>
      </c>
      <c r="B1372" s="131">
        <v>50</v>
      </c>
      <c r="C1372" s="132">
        <v>40092</v>
      </c>
      <c r="D1372" s="127">
        <v>1</v>
      </c>
    </row>
    <row r="1373" spans="1:4" x14ac:dyDescent="0.25">
      <c r="A1373" t="s">
        <v>3262</v>
      </c>
      <c r="B1373" s="131">
        <v>53</v>
      </c>
      <c r="C1373" s="132">
        <v>49112</v>
      </c>
      <c r="D1373" s="127">
        <v>1</v>
      </c>
    </row>
    <row r="1374" spans="1:4" x14ac:dyDescent="0.25">
      <c r="A1374" t="s">
        <v>4029</v>
      </c>
      <c r="B1374" s="131">
        <v>23</v>
      </c>
      <c r="C1374" s="132">
        <v>37212</v>
      </c>
      <c r="D1374" s="127">
        <v>1</v>
      </c>
    </row>
    <row r="1375" spans="1:4" x14ac:dyDescent="0.25">
      <c r="A1375" t="s">
        <v>5239</v>
      </c>
      <c r="B1375" s="131">
        <v>204</v>
      </c>
      <c r="C1375" s="132">
        <v>49014</v>
      </c>
      <c r="D1375" s="127">
        <v>1</v>
      </c>
    </row>
    <row r="1376" spans="1:4" x14ac:dyDescent="0.25">
      <c r="A1376" t="s">
        <v>4351</v>
      </c>
      <c r="B1376" s="131">
        <v>52</v>
      </c>
      <c r="C1376" s="132">
        <v>49048</v>
      </c>
      <c r="D1376" s="127">
        <v>1</v>
      </c>
    </row>
    <row r="1377" spans="1:4" x14ac:dyDescent="0.25">
      <c r="A1377" t="s">
        <v>4986</v>
      </c>
      <c r="B1377" s="131">
        <v>46</v>
      </c>
      <c r="C1377" s="132">
        <v>49092</v>
      </c>
      <c r="D1377" s="127">
        <v>1</v>
      </c>
    </row>
    <row r="1378" spans="1:4" x14ac:dyDescent="0.25">
      <c r="A1378" t="s">
        <v>5240</v>
      </c>
      <c r="B1378" s="131">
        <v>154</v>
      </c>
      <c r="C1378" s="132">
        <v>49258</v>
      </c>
      <c r="D1378" s="127">
        <v>1</v>
      </c>
    </row>
    <row r="1379" spans="1:4" x14ac:dyDescent="0.25">
      <c r="A1379" t="s">
        <v>3818</v>
      </c>
      <c r="B1379" s="131">
        <v>423</v>
      </c>
      <c r="C1379" s="132">
        <v>5129</v>
      </c>
      <c r="D1379" s="127">
        <v>1</v>
      </c>
    </row>
    <row r="1380" spans="1:4" x14ac:dyDescent="0.25">
      <c r="A1380" t="s">
        <v>3549</v>
      </c>
      <c r="B1380" s="131">
        <v>52</v>
      </c>
      <c r="C1380" s="132">
        <v>5232</v>
      </c>
      <c r="D1380" s="127">
        <v>1</v>
      </c>
    </row>
    <row r="1381" spans="1:4" x14ac:dyDescent="0.25">
      <c r="A1381" t="s">
        <v>4030</v>
      </c>
      <c r="B1381" s="131">
        <v>186</v>
      </c>
      <c r="C1381" s="132">
        <v>9175</v>
      </c>
      <c r="D1381" s="127">
        <v>1</v>
      </c>
    </row>
    <row r="1382" spans="1:4" x14ac:dyDescent="0.25">
      <c r="A1382" t="s">
        <v>4614</v>
      </c>
      <c r="B1382" s="131">
        <v>510</v>
      </c>
      <c r="C1382" s="132">
        <v>9253</v>
      </c>
      <c r="D1382" s="127">
        <v>1</v>
      </c>
    </row>
    <row r="1383" spans="1:4" x14ac:dyDescent="0.25">
      <c r="A1383" t="s">
        <v>5241</v>
      </c>
      <c r="B1383" s="131">
        <v>53</v>
      </c>
      <c r="C1383" s="132">
        <v>37006</v>
      </c>
      <c r="D1383" s="127">
        <v>1</v>
      </c>
    </row>
    <row r="1384" spans="1:4" x14ac:dyDescent="0.25">
      <c r="A1384" t="s">
        <v>3819</v>
      </c>
      <c r="B1384" s="131">
        <v>104</v>
      </c>
      <c r="C1384" s="132">
        <v>40199</v>
      </c>
      <c r="D1384" s="127">
        <v>1</v>
      </c>
    </row>
    <row r="1385" spans="1:4" x14ac:dyDescent="0.25">
      <c r="A1385" t="s">
        <v>3550</v>
      </c>
      <c r="B1385" s="131">
        <v>1151</v>
      </c>
      <c r="C1385" s="132">
        <v>47059</v>
      </c>
      <c r="D1385" s="127">
        <v>1</v>
      </c>
    </row>
    <row r="1386" spans="1:4" x14ac:dyDescent="0.25">
      <c r="A1386" t="s">
        <v>3263</v>
      </c>
      <c r="B1386" s="131">
        <v>109</v>
      </c>
      <c r="C1386" s="132">
        <v>47188</v>
      </c>
      <c r="D1386" s="127">
        <v>1</v>
      </c>
    </row>
    <row r="1387" spans="1:4" x14ac:dyDescent="0.25">
      <c r="A1387" t="s">
        <v>3551</v>
      </c>
      <c r="B1387" s="131">
        <v>184</v>
      </c>
      <c r="C1387" s="132">
        <v>5007</v>
      </c>
      <c r="D1387" s="127">
        <v>1</v>
      </c>
    </row>
    <row r="1388" spans="1:4" x14ac:dyDescent="0.25">
      <c r="A1388" t="s">
        <v>3820</v>
      </c>
      <c r="B1388" s="131">
        <v>773</v>
      </c>
      <c r="C1388" s="132">
        <v>5036</v>
      </c>
      <c r="D1388" s="127">
        <v>1</v>
      </c>
    </row>
    <row r="1389" spans="1:4" x14ac:dyDescent="0.25">
      <c r="A1389" t="s">
        <v>3821</v>
      </c>
      <c r="B1389" s="131">
        <v>332</v>
      </c>
      <c r="C1389" s="132">
        <v>37251</v>
      </c>
      <c r="D1389" s="127">
        <v>1</v>
      </c>
    </row>
    <row r="1390" spans="1:4" x14ac:dyDescent="0.25">
      <c r="A1390" t="s">
        <v>3552</v>
      </c>
      <c r="B1390" s="131">
        <v>502</v>
      </c>
      <c r="C1390" s="132">
        <v>47216</v>
      </c>
      <c r="D1390" s="127">
        <v>1</v>
      </c>
    </row>
    <row r="1391" spans="1:4" x14ac:dyDescent="0.25">
      <c r="A1391" t="s">
        <v>4352</v>
      </c>
      <c r="B1391" s="131">
        <v>154</v>
      </c>
      <c r="C1391" s="132">
        <v>49040</v>
      </c>
      <c r="D1391" s="127">
        <v>1</v>
      </c>
    </row>
    <row r="1392" spans="1:4" x14ac:dyDescent="0.25">
      <c r="A1392" t="s">
        <v>3822</v>
      </c>
      <c r="B1392" s="131">
        <v>652</v>
      </c>
      <c r="C1392" s="132">
        <v>9374</v>
      </c>
      <c r="D1392" s="127">
        <v>1</v>
      </c>
    </row>
    <row r="1393" spans="1:4" x14ac:dyDescent="0.25">
      <c r="A1393" t="s">
        <v>4615</v>
      </c>
      <c r="B1393" s="131">
        <v>43</v>
      </c>
      <c r="C1393" s="132">
        <v>47025</v>
      </c>
      <c r="D1393" s="127">
        <v>1</v>
      </c>
    </row>
    <row r="1394" spans="1:4" x14ac:dyDescent="0.25">
      <c r="A1394" t="s">
        <v>4353</v>
      </c>
      <c r="B1394" s="131">
        <v>37</v>
      </c>
      <c r="C1394" s="132">
        <v>47141</v>
      </c>
      <c r="D1394" s="127">
        <v>1</v>
      </c>
    </row>
    <row r="1395" spans="1:4" x14ac:dyDescent="0.25">
      <c r="A1395" t="s">
        <v>5242</v>
      </c>
      <c r="B1395" s="131">
        <v>1356</v>
      </c>
      <c r="C1395" s="132">
        <v>49057</v>
      </c>
      <c r="D1395" s="127">
        <v>1</v>
      </c>
    </row>
    <row r="1396" spans="1:4" x14ac:dyDescent="0.25">
      <c r="A1396" t="s">
        <v>4031</v>
      </c>
      <c r="B1396" s="131">
        <v>95</v>
      </c>
      <c r="C1396" s="132">
        <v>5218</v>
      </c>
      <c r="D1396" s="127">
        <v>1</v>
      </c>
    </row>
    <row r="1397" spans="1:4" x14ac:dyDescent="0.25">
      <c r="A1397" t="s">
        <v>4354</v>
      </c>
      <c r="B1397" s="131">
        <v>148</v>
      </c>
      <c r="C1397" s="132">
        <v>5258</v>
      </c>
      <c r="D1397" s="127">
        <v>1</v>
      </c>
    </row>
    <row r="1398" spans="1:4" x14ac:dyDescent="0.25">
      <c r="A1398" t="s">
        <v>5243</v>
      </c>
      <c r="B1398" s="131">
        <v>189</v>
      </c>
      <c r="C1398" s="132">
        <v>9075</v>
      </c>
      <c r="D1398" s="127">
        <v>1</v>
      </c>
    </row>
    <row r="1399" spans="1:4" x14ac:dyDescent="0.25">
      <c r="A1399" t="s">
        <v>3823</v>
      </c>
      <c r="B1399" s="131">
        <v>1458</v>
      </c>
      <c r="C1399" s="132">
        <v>9095</v>
      </c>
      <c r="D1399" s="127">
        <v>1</v>
      </c>
    </row>
    <row r="1400" spans="1:4" x14ac:dyDescent="0.25">
      <c r="A1400" t="s">
        <v>4355</v>
      </c>
      <c r="B1400" s="131">
        <v>221</v>
      </c>
      <c r="C1400" s="132">
        <v>47069</v>
      </c>
      <c r="D1400" s="127">
        <v>1</v>
      </c>
    </row>
    <row r="1401" spans="1:4" x14ac:dyDescent="0.25">
      <c r="A1401" t="s">
        <v>3553</v>
      </c>
      <c r="B1401" s="131">
        <v>109</v>
      </c>
      <c r="C1401" s="132">
        <v>47213</v>
      </c>
      <c r="D1401" s="127">
        <v>1</v>
      </c>
    </row>
    <row r="1402" spans="1:4" x14ac:dyDescent="0.25">
      <c r="A1402" t="s">
        <v>4356</v>
      </c>
      <c r="B1402" s="131">
        <v>79</v>
      </c>
      <c r="C1402" s="132">
        <v>49004</v>
      </c>
      <c r="D1402" s="127">
        <v>1</v>
      </c>
    </row>
    <row r="1403" spans="1:4" x14ac:dyDescent="0.25">
      <c r="A1403" t="s">
        <v>3264</v>
      </c>
      <c r="B1403" s="131">
        <v>107</v>
      </c>
      <c r="C1403" s="132">
        <v>5123</v>
      </c>
      <c r="D1403" s="127">
        <v>1</v>
      </c>
    </row>
    <row r="1404" spans="1:4" x14ac:dyDescent="0.25">
      <c r="A1404" t="s">
        <v>4357</v>
      </c>
      <c r="B1404" s="131">
        <v>373</v>
      </c>
      <c r="C1404" s="132">
        <v>5904</v>
      </c>
      <c r="D1404" s="127">
        <v>1</v>
      </c>
    </row>
    <row r="1405" spans="1:4" x14ac:dyDescent="0.25">
      <c r="A1405" t="s">
        <v>4358</v>
      </c>
      <c r="B1405" s="131">
        <v>59</v>
      </c>
      <c r="C1405" s="132">
        <v>9449</v>
      </c>
      <c r="D1405" s="127">
        <v>1</v>
      </c>
    </row>
    <row r="1406" spans="1:4" x14ac:dyDescent="0.25">
      <c r="A1406" t="s">
        <v>4987</v>
      </c>
      <c r="B1406" s="131">
        <v>43</v>
      </c>
      <c r="C1406" s="132">
        <v>24050</v>
      </c>
      <c r="D1406" s="127">
        <v>1</v>
      </c>
    </row>
    <row r="1407" spans="1:4" x14ac:dyDescent="0.25">
      <c r="A1407" t="s">
        <v>3554</v>
      </c>
      <c r="B1407" s="131">
        <v>250</v>
      </c>
      <c r="C1407" s="132">
        <v>34167</v>
      </c>
      <c r="D1407" s="127">
        <v>1</v>
      </c>
    </row>
    <row r="1408" spans="1:4" x14ac:dyDescent="0.25">
      <c r="A1408" t="s">
        <v>3824</v>
      </c>
      <c r="B1408" s="131">
        <v>721</v>
      </c>
      <c r="C1408" s="132">
        <v>37115</v>
      </c>
      <c r="D1408" s="127">
        <v>1</v>
      </c>
    </row>
    <row r="1409" spans="1:4" x14ac:dyDescent="0.25">
      <c r="A1409" t="s">
        <v>3825</v>
      </c>
      <c r="B1409" s="131">
        <v>353</v>
      </c>
      <c r="C1409" s="132">
        <v>40081</v>
      </c>
      <c r="D1409" s="127">
        <v>1</v>
      </c>
    </row>
    <row r="1410" spans="1:4" x14ac:dyDescent="0.25">
      <c r="A1410" t="s">
        <v>3556</v>
      </c>
      <c r="B1410" s="131">
        <v>156</v>
      </c>
      <c r="C1410" s="132">
        <v>47088</v>
      </c>
      <c r="D1410" s="127">
        <v>1</v>
      </c>
    </row>
    <row r="1411" spans="1:4" x14ac:dyDescent="0.25">
      <c r="A1411" t="s">
        <v>4032</v>
      </c>
      <c r="B1411" s="131">
        <v>282</v>
      </c>
      <c r="C1411" s="132">
        <v>47190</v>
      </c>
      <c r="D1411" s="127">
        <v>1</v>
      </c>
    </row>
    <row r="1412" spans="1:4" x14ac:dyDescent="0.25">
      <c r="A1412" t="s">
        <v>4802</v>
      </c>
      <c r="B1412" s="131">
        <v>492</v>
      </c>
      <c r="C1412" s="132">
        <v>49265</v>
      </c>
      <c r="D1412" s="127">
        <v>1</v>
      </c>
    </row>
    <row r="1413" spans="1:4" x14ac:dyDescent="0.25">
      <c r="A1413" t="s">
        <v>3826</v>
      </c>
      <c r="B1413" s="131">
        <v>375</v>
      </c>
      <c r="C1413" s="132">
        <v>5122</v>
      </c>
      <c r="D1413" s="127">
        <v>1</v>
      </c>
    </row>
    <row r="1414" spans="1:4" x14ac:dyDescent="0.25">
      <c r="A1414" t="s">
        <v>3555</v>
      </c>
      <c r="B1414" s="131">
        <v>23</v>
      </c>
      <c r="C1414" s="132">
        <v>9016</v>
      </c>
      <c r="D1414" s="127">
        <v>1</v>
      </c>
    </row>
    <row r="1415" spans="1:4" x14ac:dyDescent="0.25">
      <c r="A1415" t="s">
        <v>3557</v>
      </c>
      <c r="B1415" s="131">
        <v>44</v>
      </c>
      <c r="C1415" s="132">
        <v>9431</v>
      </c>
      <c r="D1415" s="127">
        <v>1</v>
      </c>
    </row>
    <row r="1416" spans="1:4" x14ac:dyDescent="0.25">
      <c r="A1416" t="s">
        <v>3558</v>
      </c>
      <c r="B1416" s="131">
        <v>261</v>
      </c>
      <c r="C1416" s="132">
        <v>34035</v>
      </c>
      <c r="D1416" s="127">
        <v>1</v>
      </c>
    </row>
    <row r="1417" spans="1:4" x14ac:dyDescent="0.25">
      <c r="A1417" t="s">
        <v>3559</v>
      </c>
      <c r="B1417" s="131">
        <v>110</v>
      </c>
      <c r="C1417" s="132">
        <v>37003</v>
      </c>
      <c r="D1417" s="127">
        <v>1</v>
      </c>
    </row>
    <row r="1418" spans="1:4" x14ac:dyDescent="0.25">
      <c r="A1418" t="s">
        <v>3560</v>
      </c>
      <c r="B1418" s="131">
        <v>1603</v>
      </c>
      <c r="C1418" s="132">
        <v>37086</v>
      </c>
      <c r="D1418" s="127">
        <v>1</v>
      </c>
    </row>
    <row r="1419" spans="1:4" x14ac:dyDescent="0.25">
      <c r="A1419" t="s">
        <v>4803</v>
      </c>
      <c r="B1419" s="131">
        <v>142</v>
      </c>
      <c r="C1419" s="132">
        <v>37223</v>
      </c>
      <c r="D1419" s="127">
        <v>1</v>
      </c>
    </row>
    <row r="1420" spans="1:4" x14ac:dyDescent="0.25">
      <c r="A1420" t="s">
        <v>3561</v>
      </c>
      <c r="B1420" s="131">
        <v>74</v>
      </c>
      <c r="C1420" s="132">
        <v>40010</v>
      </c>
      <c r="D1420" s="127">
        <v>1</v>
      </c>
    </row>
    <row r="1421" spans="1:4" x14ac:dyDescent="0.25">
      <c r="A1421" t="s">
        <v>4988</v>
      </c>
      <c r="B1421" s="131">
        <v>162</v>
      </c>
      <c r="C1421" s="132">
        <v>47056</v>
      </c>
      <c r="D1421" s="127">
        <v>1</v>
      </c>
    </row>
    <row r="1422" spans="1:4" x14ac:dyDescent="0.25">
      <c r="A1422" t="s">
        <v>3562</v>
      </c>
      <c r="B1422" s="131">
        <v>110</v>
      </c>
      <c r="C1422" s="132">
        <v>47153</v>
      </c>
      <c r="D1422" s="127">
        <v>1</v>
      </c>
    </row>
    <row r="1423" spans="1:4" x14ac:dyDescent="0.25">
      <c r="A1423" t="s">
        <v>4990</v>
      </c>
      <c r="B1423" s="131">
        <v>1026</v>
      </c>
      <c r="C1423" s="132">
        <v>5072</v>
      </c>
      <c r="D1423" s="127">
        <v>1</v>
      </c>
    </row>
    <row r="1424" spans="1:4" x14ac:dyDescent="0.25">
      <c r="A1424" t="s">
        <v>4033</v>
      </c>
      <c r="B1424" s="131">
        <v>181</v>
      </c>
      <c r="C1424" s="132">
        <v>5197</v>
      </c>
      <c r="D1424" s="127">
        <v>1</v>
      </c>
    </row>
    <row r="1425" spans="1:4" x14ac:dyDescent="0.25">
      <c r="A1425" t="s">
        <v>4991</v>
      </c>
      <c r="B1425" s="131">
        <v>101</v>
      </c>
      <c r="C1425" s="132">
        <v>9148</v>
      </c>
      <c r="D1425" s="127">
        <v>1</v>
      </c>
    </row>
    <row r="1426" spans="1:4" x14ac:dyDescent="0.25">
      <c r="A1426" t="s">
        <v>5246</v>
      </c>
      <c r="B1426" s="131">
        <v>106</v>
      </c>
      <c r="C1426" s="132">
        <v>9466</v>
      </c>
      <c r="D1426" s="127">
        <v>1</v>
      </c>
    </row>
    <row r="1427" spans="1:4" x14ac:dyDescent="0.25">
      <c r="A1427" t="s">
        <v>3702</v>
      </c>
      <c r="B1427" s="131">
        <v>360</v>
      </c>
      <c r="C1427" s="132">
        <v>9480</v>
      </c>
      <c r="D1427" s="127">
        <v>1</v>
      </c>
    </row>
    <row r="1428" spans="1:4" x14ac:dyDescent="0.25">
      <c r="A1428" t="s">
        <v>3563</v>
      </c>
      <c r="B1428" s="131">
        <v>54</v>
      </c>
      <c r="C1428" s="132">
        <v>24096</v>
      </c>
      <c r="D1428" s="127">
        <v>1</v>
      </c>
    </row>
    <row r="1429" spans="1:4" x14ac:dyDescent="0.25">
      <c r="A1429" t="s">
        <v>4989</v>
      </c>
      <c r="B1429" s="131">
        <v>61</v>
      </c>
      <c r="C1429" s="132">
        <v>34122</v>
      </c>
      <c r="D1429" s="127">
        <v>1</v>
      </c>
    </row>
    <row r="1430" spans="1:4" x14ac:dyDescent="0.25">
      <c r="A1430" t="s">
        <v>5244</v>
      </c>
      <c r="B1430" s="131">
        <v>97</v>
      </c>
      <c r="C1430" s="132">
        <v>37110</v>
      </c>
      <c r="D1430" s="127">
        <v>1</v>
      </c>
    </row>
    <row r="1431" spans="1:4" x14ac:dyDescent="0.25">
      <c r="A1431" t="s">
        <v>5245</v>
      </c>
      <c r="B1431" s="131">
        <v>39</v>
      </c>
      <c r="C1431" s="132">
        <v>37146</v>
      </c>
      <c r="D1431" s="127">
        <v>1</v>
      </c>
    </row>
    <row r="1432" spans="1:4" x14ac:dyDescent="0.25">
      <c r="A1432" t="s">
        <v>3565</v>
      </c>
      <c r="B1432" s="131">
        <v>79</v>
      </c>
      <c r="C1432" s="132">
        <v>37189</v>
      </c>
      <c r="D1432" s="127">
        <v>1</v>
      </c>
    </row>
    <row r="1433" spans="1:4" x14ac:dyDescent="0.25">
      <c r="A1433" t="s">
        <v>3566</v>
      </c>
      <c r="B1433" s="131">
        <v>820</v>
      </c>
      <c r="C1433" s="132">
        <v>47147</v>
      </c>
      <c r="D1433" s="127">
        <v>1</v>
      </c>
    </row>
    <row r="1434" spans="1:4" x14ac:dyDescent="0.25">
      <c r="A1434" t="s">
        <v>3564</v>
      </c>
      <c r="B1434" s="131">
        <v>362</v>
      </c>
      <c r="C1434" s="132">
        <v>47191</v>
      </c>
      <c r="D1434" s="127">
        <v>1</v>
      </c>
    </row>
    <row r="1435" spans="1:4" x14ac:dyDescent="0.25">
      <c r="A1435" t="s">
        <v>4804</v>
      </c>
      <c r="B1435" s="131">
        <v>9</v>
      </c>
      <c r="C1435" s="132">
        <v>5256</v>
      </c>
      <c r="D1435" s="127">
        <v>1</v>
      </c>
    </row>
    <row r="1436" spans="1:4" x14ac:dyDescent="0.25">
      <c r="A1436" t="s">
        <v>5247</v>
      </c>
      <c r="B1436" s="131">
        <v>652</v>
      </c>
      <c r="C1436" s="132">
        <v>9361</v>
      </c>
      <c r="D1436" s="127">
        <v>1</v>
      </c>
    </row>
    <row r="1437" spans="1:4" x14ac:dyDescent="0.25">
      <c r="A1437" t="s">
        <v>5248</v>
      </c>
      <c r="B1437" s="131">
        <v>501</v>
      </c>
      <c r="C1437" s="132">
        <v>24032</v>
      </c>
      <c r="D1437" s="127">
        <v>1</v>
      </c>
    </row>
    <row r="1438" spans="1:4" x14ac:dyDescent="0.25">
      <c r="A1438" t="s">
        <v>3567</v>
      </c>
      <c r="B1438" s="131">
        <v>102</v>
      </c>
      <c r="C1438" s="132">
        <v>24043</v>
      </c>
      <c r="D1438" s="127">
        <v>1</v>
      </c>
    </row>
    <row r="1439" spans="1:4" x14ac:dyDescent="0.25">
      <c r="A1439" t="s">
        <v>4992</v>
      </c>
      <c r="B1439" s="131">
        <v>174</v>
      </c>
      <c r="C1439" s="132">
        <v>37120</v>
      </c>
      <c r="D1439" s="127">
        <v>1</v>
      </c>
    </row>
    <row r="1440" spans="1:4" x14ac:dyDescent="0.25">
      <c r="A1440" t="s">
        <v>5249</v>
      </c>
      <c r="B1440" s="131">
        <v>353</v>
      </c>
      <c r="C1440" s="132">
        <v>49047</v>
      </c>
      <c r="D1440" s="127">
        <v>1</v>
      </c>
    </row>
    <row r="1441" spans="1:4" x14ac:dyDescent="0.25">
      <c r="A1441" t="s">
        <v>3568</v>
      </c>
      <c r="B1441" s="131">
        <v>80</v>
      </c>
      <c r="C1441" s="132">
        <v>49062</v>
      </c>
      <c r="D1441" s="127">
        <v>1</v>
      </c>
    </row>
    <row r="1442" spans="1:4" x14ac:dyDescent="0.25">
      <c r="A1442" t="s">
        <v>4805</v>
      </c>
      <c r="B1442" s="131">
        <v>445</v>
      </c>
      <c r="C1442" s="132">
        <v>49086</v>
      </c>
      <c r="D1442" s="127">
        <v>1</v>
      </c>
    </row>
    <row r="1443" spans="1:4" x14ac:dyDescent="0.25">
      <c r="A1443" t="s">
        <v>3569</v>
      </c>
      <c r="B1443" s="131">
        <v>229</v>
      </c>
      <c r="C1443" s="132">
        <v>49154</v>
      </c>
      <c r="D1443" s="127">
        <v>1</v>
      </c>
    </row>
    <row r="1444" spans="1:4" x14ac:dyDescent="0.25">
      <c r="A1444" t="s">
        <v>4359</v>
      </c>
      <c r="B1444" s="131">
        <v>213</v>
      </c>
      <c r="C1444" s="132">
        <v>5236</v>
      </c>
      <c r="D1444" s="127">
        <v>1</v>
      </c>
    </row>
    <row r="1445" spans="1:4" x14ac:dyDescent="0.25">
      <c r="A1445" t="s">
        <v>4993</v>
      </c>
      <c r="B1445" s="131">
        <v>43</v>
      </c>
      <c r="C1445" s="132">
        <v>9288</v>
      </c>
      <c r="D1445" s="127">
        <v>1</v>
      </c>
    </row>
    <row r="1446" spans="1:4" x14ac:dyDescent="0.25">
      <c r="A1446" t="s">
        <v>4616</v>
      </c>
      <c r="B1446" s="131">
        <v>208</v>
      </c>
      <c r="C1446" s="132">
        <v>9294</v>
      </c>
      <c r="D1446" s="127">
        <v>1</v>
      </c>
    </row>
    <row r="1447" spans="1:4" x14ac:dyDescent="0.25">
      <c r="A1447" t="s">
        <v>3265</v>
      </c>
      <c r="B1447" s="131">
        <v>174</v>
      </c>
      <c r="C1447" s="132">
        <v>34242</v>
      </c>
      <c r="D1447" s="127">
        <v>1</v>
      </c>
    </row>
    <row r="1448" spans="1:4" x14ac:dyDescent="0.25">
      <c r="A1448" s="129" t="s">
        <v>4630</v>
      </c>
      <c r="B1448" s="134">
        <v>5285</v>
      </c>
      <c r="C1448" s="132">
        <v>40082</v>
      </c>
      <c r="D1448">
        <v>0</v>
      </c>
    </row>
    <row r="1449" spans="1:4" x14ac:dyDescent="0.25">
      <c r="A1449" t="s">
        <v>4806</v>
      </c>
      <c r="B1449" s="131">
        <v>42</v>
      </c>
      <c r="C1449" s="132">
        <v>40108</v>
      </c>
      <c r="D1449" s="127">
        <v>1</v>
      </c>
    </row>
    <row r="1450" spans="1:4" x14ac:dyDescent="0.25">
      <c r="A1450" t="s">
        <v>3570</v>
      </c>
      <c r="B1450" s="131">
        <v>106</v>
      </c>
      <c r="C1450" s="132">
        <v>47092</v>
      </c>
      <c r="D1450" s="127">
        <v>1</v>
      </c>
    </row>
    <row r="1451" spans="1:4" x14ac:dyDescent="0.25">
      <c r="A1451" t="s">
        <v>4617</v>
      </c>
      <c r="B1451" s="131">
        <v>79</v>
      </c>
      <c r="C1451" s="132">
        <v>47177</v>
      </c>
      <c r="D1451" s="127">
        <v>1</v>
      </c>
    </row>
    <row r="1452" spans="1:4" x14ac:dyDescent="0.25">
      <c r="A1452" t="s">
        <v>4807</v>
      </c>
      <c r="B1452" s="131">
        <v>71</v>
      </c>
      <c r="C1452" s="132">
        <v>47232</v>
      </c>
      <c r="D1452" s="127">
        <v>1</v>
      </c>
    </row>
    <row r="1453" spans="1:4" x14ac:dyDescent="0.25">
      <c r="A1453" t="s">
        <v>3571</v>
      </c>
      <c r="B1453" s="131">
        <v>103</v>
      </c>
      <c r="C1453" s="132">
        <v>5140</v>
      </c>
      <c r="D1453" s="127">
        <v>1</v>
      </c>
    </row>
    <row r="1454" spans="1:4" x14ac:dyDescent="0.25">
      <c r="A1454" t="s">
        <v>3572</v>
      </c>
      <c r="B1454" s="131">
        <v>66</v>
      </c>
      <c r="C1454" s="132">
        <v>5191</v>
      </c>
      <c r="D1454" s="127">
        <v>1</v>
      </c>
    </row>
    <row r="1455" spans="1:4" x14ac:dyDescent="0.25">
      <c r="A1455" t="s">
        <v>4360</v>
      </c>
      <c r="B1455" s="131">
        <v>71</v>
      </c>
      <c r="C1455" s="132">
        <v>5259</v>
      </c>
      <c r="D1455" s="127">
        <v>1</v>
      </c>
    </row>
    <row r="1456" spans="1:4" x14ac:dyDescent="0.25">
      <c r="A1456" t="s">
        <v>3827</v>
      </c>
      <c r="B1456" s="131">
        <v>277</v>
      </c>
      <c r="C1456" s="132">
        <v>9037</v>
      </c>
      <c r="D1456" s="127">
        <v>1</v>
      </c>
    </row>
    <row r="1457" spans="1:4" x14ac:dyDescent="0.25">
      <c r="A1457" t="s">
        <v>3573</v>
      </c>
      <c r="B1457" s="131">
        <v>334</v>
      </c>
      <c r="C1457" s="132">
        <v>9277</v>
      </c>
      <c r="D1457" s="127">
        <v>1</v>
      </c>
    </row>
    <row r="1458" spans="1:4" x14ac:dyDescent="0.25">
      <c r="A1458" t="s">
        <v>3574</v>
      </c>
      <c r="B1458" s="131">
        <v>15</v>
      </c>
      <c r="C1458" s="132">
        <v>37018</v>
      </c>
      <c r="D1458" s="127">
        <v>1</v>
      </c>
    </row>
    <row r="1459" spans="1:4" x14ac:dyDescent="0.25">
      <c r="A1459" t="s">
        <v>4034</v>
      </c>
      <c r="B1459" s="131">
        <v>54</v>
      </c>
      <c r="C1459" s="132">
        <v>37363</v>
      </c>
      <c r="D1459" s="127">
        <v>1</v>
      </c>
    </row>
    <row r="1460" spans="1:4" x14ac:dyDescent="0.25">
      <c r="A1460" t="s">
        <v>4808</v>
      </c>
      <c r="B1460" s="131">
        <v>15</v>
      </c>
      <c r="C1460" s="132">
        <v>40028</v>
      </c>
      <c r="D1460" s="127">
        <v>1</v>
      </c>
    </row>
    <row r="1461" spans="1:4" x14ac:dyDescent="0.25">
      <c r="A1461" t="s">
        <v>4618</v>
      </c>
      <c r="B1461" s="131">
        <v>304</v>
      </c>
      <c r="C1461" s="132">
        <v>47038</v>
      </c>
      <c r="D1461" s="127">
        <v>1</v>
      </c>
    </row>
    <row r="1462" spans="1:4" x14ac:dyDescent="0.25">
      <c r="A1462" t="s">
        <v>4994</v>
      </c>
      <c r="B1462" s="131">
        <v>3814</v>
      </c>
      <c r="C1462" s="132">
        <v>49243</v>
      </c>
      <c r="D1462" s="127">
        <v>1</v>
      </c>
    </row>
    <row r="1463" spans="1:4" x14ac:dyDescent="0.25">
      <c r="A1463" t="s">
        <v>4035</v>
      </c>
      <c r="B1463" s="131">
        <v>186</v>
      </c>
      <c r="C1463" s="132">
        <v>37037</v>
      </c>
      <c r="D1463" s="127">
        <v>1</v>
      </c>
    </row>
    <row r="1464" spans="1:4" x14ac:dyDescent="0.25">
      <c r="A1464" t="s">
        <v>4809</v>
      </c>
      <c r="B1464" s="131">
        <v>103</v>
      </c>
      <c r="C1464" s="132">
        <v>42049</v>
      </c>
      <c r="D1464" s="127">
        <v>1</v>
      </c>
    </row>
    <row r="1465" spans="1:4" x14ac:dyDescent="0.25">
      <c r="A1465" t="s">
        <v>5250</v>
      </c>
      <c r="B1465" s="131">
        <v>149</v>
      </c>
      <c r="C1465" s="132">
        <v>47019</v>
      </c>
      <c r="D1465" s="127">
        <v>1</v>
      </c>
    </row>
    <row r="1466" spans="1:4" x14ac:dyDescent="0.25">
      <c r="A1466" t="s">
        <v>4036</v>
      </c>
      <c r="B1466" s="131">
        <v>22</v>
      </c>
      <c r="C1466" s="132">
        <v>47140</v>
      </c>
      <c r="D1466" s="127">
        <v>1</v>
      </c>
    </row>
    <row r="1467" spans="1:4" x14ac:dyDescent="0.25">
      <c r="A1467" t="s">
        <v>4037</v>
      </c>
      <c r="B1467" s="131">
        <v>151</v>
      </c>
      <c r="C1467" s="132">
        <v>5075</v>
      </c>
      <c r="D1467" s="127">
        <v>1</v>
      </c>
    </row>
    <row r="1468" spans="1:4" x14ac:dyDescent="0.25">
      <c r="A1468" t="s">
        <v>4361</v>
      </c>
      <c r="B1468" s="131">
        <v>186</v>
      </c>
      <c r="C1468" s="132">
        <v>5112</v>
      </c>
      <c r="D1468" s="127">
        <v>1</v>
      </c>
    </row>
    <row r="1469" spans="1:4" x14ac:dyDescent="0.25">
      <c r="A1469" t="s">
        <v>4810</v>
      </c>
      <c r="B1469" s="131">
        <v>156</v>
      </c>
      <c r="C1469" s="132">
        <v>5192</v>
      </c>
      <c r="D1469" s="127">
        <v>1</v>
      </c>
    </row>
    <row r="1470" spans="1:4" x14ac:dyDescent="0.25">
      <c r="A1470" t="s">
        <v>3575</v>
      </c>
      <c r="B1470" s="131">
        <v>62</v>
      </c>
      <c r="C1470" s="132">
        <v>5267</v>
      </c>
      <c r="D1470" s="127">
        <v>1</v>
      </c>
    </row>
    <row r="1471" spans="1:4" x14ac:dyDescent="0.25">
      <c r="A1471" t="s">
        <v>5251</v>
      </c>
      <c r="B1471" s="131">
        <v>249</v>
      </c>
      <c r="C1471" s="132">
        <v>9112</v>
      </c>
      <c r="D1471" s="127">
        <v>1</v>
      </c>
    </row>
    <row r="1472" spans="1:4" x14ac:dyDescent="0.25">
      <c r="A1472" t="s">
        <v>4038</v>
      </c>
      <c r="B1472" s="131">
        <v>146</v>
      </c>
      <c r="C1472" s="132">
        <v>34133</v>
      </c>
      <c r="D1472" s="127">
        <v>1</v>
      </c>
    </row>
    <row r="1473" spans="1:4" x14ac:dyDescent="0.25">
      <c r="A1473" t="s">
        <v>4039</v>
      </c>
      <c r="B1473" s="131">
        <v>75</v>
      </c>
      <c r="C1473" s="132">
        <v>5130</v>
      </c>
      <c r="D1473" s="127">
        <v>1</v>
      </c>
    </row>
    <row r="1474" spans="1:4" x14ac:dyDescent="0.25">
      <c r="A1474" t="s">
        <v>3577</v>
      </c>
      <c r="B1474" s="131">
        <v>100</v>
      </c>
      <c r="C1474" s="132">
        <v>5149</v>
      </c>
      <c r="D1474" s="127">
        <v>1</v>
      </c>
    </row>
    <row r="1475" spans="1:4" x14ac:dyDescent="0.25">
      <c r="A1475" t="s">
        <v>3579</v>
      </c>
      <c r="B1475" s="131">
        <v>104</v>
      </c>
      <c r="C1475" s="132">
        <v>9032</v>
      </c>
      <c r="D1475" s="127">
        <v>1</v>
      </c>
    </row>
    <row r="1476" spans="1:4" x14ac:dyDescent="0.25">
      <c r="A1476" t="s">
        <v>3576</v>
      </c>
      <c r="B1476" s="131">
        <v>100</v>
      </c>
      <c r="C1476" s="132">
        <v>9306</v>
      </c>
      <c r="D1476" s="127">
        <v>1</v>
      </c>
    </row>
    <row r="1477" spans="1:4" x14ac:dyDescent="0.25">
      <c r="A1477" t="s">
        <v>3578</v>
      </c>
      <c r="B1477" s="131">
        <v>523</v>
      </c>
      <c r="C1477" s="132">
        <v>34222</v>
      </c>
      <c r="D1477" s="127">
        <v>1</v>
      </c>
    </row>
    <row r="1478" spans="1:4" x14ac:dyDescent="0.25">
      <c r="A1478" t="s">
        <v>3828</v>
      </c>
      <c r="B1478" s="131">
        <v>123</v>
      </c>
      <c r="C1478" s="132">
        <v>37011</v>
      </c>
      <c r="D1478" s="127">
        <v>1</v>
      </c>
    </row>
    <row r="1479" spans="1:4" x14ac:dyDescent="0.25">
      <c r="A1479" t="s">
        <v>3580</v>
      </c>
      <c r="B1479" s="131">
        <v>21</v>
      </c>
      <c r="C1479" s="132">
        <v>37013</v>
      </c>
      <c r="D1479" s="127">
        <v>1</v>
      </c>
    </row>
    <row r="1480" spans="1:4" x14ac:dyDescent="0.25">
      <c r="A1480" t="s">
        <v>4811</v>
      </c>
      <c r="B1480" s="131">
        <v>33</v>
      </c>
      <c r="C1480" s="132">
        <v>37225</v>
      </c>
      <c r="D1480" s="127">
        <v>1</v>
      </c>
    </row>
    <row r="1481" spans="1:4" x14ac:dyDescent="0.25">
      <c r="A1481" t="s">
        <v>4619</v>
      </c>
      <c r="B1481" s="131">
        <v>24</v>
      </c>
      <c r="C1481" s="132">
        <v>40091</v>
      </c>
      <c r="D1481" s="127">
        <v>1</v>
      </c>
    </row>
    <row r="1482" spans="1:4" x14ac:dyDescent="0.25">
      <c r="A1482" t="s">
        <v>3829</v>
      </c>
      <c r="B1482" s="131">
        <v>458</v>
      </c>
      <c r="C1482" s="132">
        <v>47224</v>
      </c>
      <c r="D1482" s="127">
        <v>1</v>
      </c>
    </row>
    <row r="1483" spans="1:4" x14ac:dyDescent="0.25">
      <c r="A1483" t="s">
        <v>4620</v>
      </c>
      <c r="B1483" s="131">
        <v>2117</v>
      </c>
      <c r="C1483" s="132">
        <v>49028</v>
      </c>
      <c r="D1483" s="127">
        <v>1</v>
      </c>
    </row>
    <row r="1484" spans="1:4" x14ac:dyDescent="0.25">
      <c r="A1484" t="s">
        <v>4812</v>
      </c>
      <c r="B1484" s="131">
        <v>11</v>
      </c>
      <c r="C1484" s="132">
        <v>49170</v>
      </c>
      <c r="D1484" s="127">
        <v>1</v>
      </c>
    </row>
    <row r="1485" spans="1:4" x14ac:dyDescent="0.25">
      <c r="A1485" t="s">
        <v>4040</v>
      </c>
      <c r="B1485" s="131">
        <v>140</v>
      </c>
      <c r="C1485" s="132">
        <v>49267</v>
      </c>
      <c r="D1485" s="127">
        <v>1</v>
      </c>
    </row>
    <row r="1486" spans="1:4" x14ac:dyDescent="0.25">
      <c r="A1486" t="s">
        <v>4041</v>
      </c>
      <c r="B1486" s="131">
        <v>54</v>
      </c>
      <c r="C1486" s="132">
        <v>5064</v>
      </c>
      <c r="D1486" s="127">
        <v>1</v>
      </c>
    </row>
    <row r="1487" spans="1:4" x14ac:dyDescent="0.25">
      <c r="A1487" t="s">
        <v>4621</v>
      </c>
      <c r="B1487" s="131">
        <v>47</v>
      </c>
      <c r="C1487" s="132">
        <v>5185</v>
      </c>
      <c r="D1487" s="127">
        <v>1</v>
      </c>
    </row>
    <row r="1488" spans="1:4" x14ac:dyDescent="0.25">
      <c r="A1488" t="s">
        <v>3830</v>
      </c>
      <c r="B1488" s="131">
        <v>743</v>
      </c>
      <c r="C1488" s="132">
        <v>5224</v>
      </c>
      <c r="D1488" s="127">
        <v>1</v>
      </c>
    </row>
    <row r="1489" spans="1:4" x14ac:dyDescent="0.25">
      <c r="A1489" t="s">
        <v>3831</v>
      </c>
      <c r="B1489" s="131">
        <v>622</v>
      </c>
      <c r="C1489" s="132">
        <v>9169</v>
      </c>
      <c r="D1489" s="127">
        <v>1</v>
      </c>
    </row>
    <row r="1490" spans="1:4" x14ac:dyDescent="0.25">
      <c r="A1490" t="s">
        <v>4362</v>
      </c>
      <c r="B1490" s="131">
        <v>105</v>
      </c>
      <c r="C1490" s="132">
        <v>37252</v>
      </c>
      <c r="D1490" s="127">
        <v>1</v>
      </c>
    </row>
    <row r="1491" spans="1:4" x14ac:dyDescent="0.25">
      <c r="A1491" t="s">
        <v>3266</v>
      </c>
      <c r="B1491" s="131">
        <v>137</v>
      </c>
      <c r="C1491" s="132">
        <v>37268</v>
      </c>
      <c r="D1491" s="127">
        <v>1</v>
      </c>
    </row>
    <row r="1492" spans="1:4" x14ac:dyDescent="0.25">
      <c r="A1492" t="s">
        <v>3581</v>
      </c>
      <c r="B1492" s="131">
        <v>55</v>
      </c>
      <c r="C1492" s="132">
        <v>37348</v>
      </c>
      <c r="D1492" s="127">
        <v>1</v>
      </c>
    </row>
    <row r="1493" spans="1:4" x14ac:dyDescent="0.25">
      <c r="A1493" t="s">
        <v>3267</v>
      </c>
      <c r="B1493" s="131">
        <v>203</v>
      </c>
      <c r="C1493" s="132">
        <v>40093</v>
      </c>
      <c r="D1493" s="127">
        <v>1</v>
      </c>
    </row>
    <row r="1494" spans="1:4" x14ac:dyDescent="0.25">
      <c r="A1494" t="s">
        <v>5252</v>
      </c>
      <c r="B1494" s="131">
        <v>635</v>
      </c>
      <c r="C1494" s="132">
        <v>40230</v>
      </c>
      <c r="D1494" s="127">
        <v>1</v>
      </c>
    </row>
    <row r="1495" spans="1:4" x14ac:dyDescent="0.25">
      <c r="A1495" t="s">
        <v>4622</v>
      </c>
      <c r="B1495" s="131">
        <v>44</v>
      </c>
      <c r="C1495" s="132">
        <v>42007</v>
      </c>
      <c r="D1495" s="127">
        <v>1</v>
      </c>
    </row>
    <row r="1496" spans="1:4" x14ac:dyDescent="0.25">
      <c r="A1496" t="s">
        <v>5253</v>
      </c>
      <c r="B1496" s="131">
        <v>260</v>
      </c>
      <c r="C1496" s="132">
        <v>47143</v>
      </c>
      <c r="D1496" s="127">
        <v>1</v>
      </c>
    </row>
    <row r="1497" spans="1:4" x14ac:dyDescent="0.25">
      <c r="A1497" t="s">
        <v>4813</v>
      </c>
      <c r="B1497" s="131">
        <v>124</v>
      </c>
      <c r="C1497" s="132">
        <v>9012</v>
      </c>
      <c r="D1497" s="127">
        <v>1</v>
      </c>
    </row>
    <row r="1498" spans="1:4" x14ac:dyDescent="0.25">
      <c r="A1498" t="s">
        <v>3832</v>
      </c>
      <c r="B1498" s="131">
        <v>381</v>
      </c>
      <c r="C1498" s="132">
        <v>9199</v>
      </c>
      <c r="D1498" s="127">
        <v>1</v>
      </c>
    </row>
    <row r="1499" spans="1:4" x14ac:dyDescent="0.25">
      <c r="A1499" t="s">
        <v>3268</v>
      </c>
      <c r="B1499" s="131">
        <v>67</v>
      </c>
      <c r="C1499" s="132">
        <v>9316</v>
      </c>
      <c r="D1499" s="127">
        <v>1</v>
      </c>
    </row>
    <row r="1500" spans="1:4" x14ac:dyDescent="0.25">
      <c r="A1500" t="s">
        <v>3582</v>
      </c>
      <c r="B1500" s="131">
        <v>2167</v>
      </c>
      <c r="C1500" s="132">
        <v>9403</v>
      </c>
      <c r="D1500" s="127">
        <v>1</v>
      </c>
    </row>
    <row r="1501" spans="1:4" x14ac:dyDescent="0.25">
      <c r="A1501" t="s">
        <v>5254</v>
      </c>
      <c r="B1501" s="131">
        <v>942</v>
      </c>
      <c r="C1501" s="132">
        <v>24118</v>
      </c>
      <c r="D1501" s="127">
        <v>1</v>
      </c>
    </row>
    <row r="1502" spans="1:4" x14ac:dyDescent="0.25">
      <c r="A1502" t="s">
        <v>4995</v>
      </c>
      <c r="B1502" s="131">
        <v>161</v>
      </c>
      <c r="C1502" s="132">
        <v>34086</v>
      </c>
      <c r="D1502" s="127">
        <v>1</v>
      </c>
    </row>
    <row r="1503" spans="1:4" x14ac:dyDescent="0.25">
      <c r="A1503" t="s">
        <v>3833</v>
      </c>
      <c r="B1503" s="131">
        <v>3752</v>
      </c>
      <c r="C1503" s="132">
        <v>37108</v>
      </c>
      <c r="D1503" s="127">
        <v>1</v>
      </c>
    </row>
    <row r="1504" spans="1:4" x14ac:dyDescent="0.25">
      <c r="A1504" t="s">
        <v>4996</v>
      </c>
      <c r="B1504" s="131">
        <v>91</v>
      </c>
      <c r="C1504" s="132">
        <v>37119</v>
      </c>
      <c r="D1504" s="127">
        <v>1</v>
      </c>
    </row>
    <row r="1505" spans="1:4" x14ac:dyDescent="0.25">
      <c r="A1505" t="s">
        <v>4363</v>
      </c>
      <c r="B1505" s="131">
        <v>471</v>
      </c>
      <c r="C1505" s="132">
        <v>37133</v>
      </c>
      <c r="D1505" s="127">
        <v>1</v>
      </c>
    </row>
    <row r="1506" spans="1:4" x14ac:dyDescent="0.25">
      <c r="A1506" t="s">
        <v>5255</v>
      </c>
      <c r="B1506" s="131">
        <v>395</v>
      </c>
      <c r="C1506" s="132">
        <v>37349</v>
      </c>
      <c r="D1506" s="127">
        <v>1</v>
      </c>
    </row>
    <row r="1507" spans="1:4" x14ac:dyDescent="0.25">
      <c r="A1507" t="s">
        <v>4364</v>
      </c>
      <c r="B1507" s="131">
        <v>202</v>
      </c>
      <c r="C1507" s="132">
        <v>42141</v>
      </c>
      <c r="D1507" s="127">
        <v>1</v>
      </c>
    </row>
    <row r="1508" spans="1:4" x14ac:dyDescent="0.25">
      <c r="A1508" t="s">
        <v>4623</v>
      </c>
      <c r="B1508" s="131">
        <v>197</v>
      </c>
      <c r="C1508" s="132">
        <v>9307</v>
      </c>
      <c r="D1508" s="127">
        <v>1</v>
      </c>
    </row>
    <row r="1509" spans="1:4" x14ac:dyDescent="0.25">
      <c r="A1509" t="s">
        <v>5256</v>
      </c>
      <c r="B1509" s="131">
        <v>145</v>
      </c>
      <c r="C1509" s="132">
        <v>34063</v>
      </c>
      <c r="D1509" s="127">
        <v>1</v>
      </c>
    </row>
    <row r="1510" spans="1:4" x14ac:dyDescent="0.25">
      <c r="A1510" t="s">
        <v>3583</v>
      </c>
      <c r="B1510" s="131">
        <v>63</v>
      </c>
      <c r="C1510" s="132">
        <v>37314</v>
      </c>
      <c r="D1510" s="127">
        <v>1</v>
      </c>
    </row>
    <row r="1511" spans="1:4" x14ac:dyDescent="0.25">
      <c r="A1511" t="s">
        <v>4814</v>
      </c>
      <c r="B1511" s="131">
        <v>40</v>
      </c>
      <c r="C1511" s="132">
        <v>42030</v>
      </c>
      <c r="D1511" s="127">
        <v>1</v>
      </c>
    </row>
    <row r="1512" spans="1:4" x14ac:dyDescent="0.25">
      <c r="A1512" t="s">
        <v>4365</v>
      </c>
      <c r="B1512" s="131">
        <v>364</v>
      </c>
      <c r="C1512" s="132">
        <v>42154</v>
      </c>
      <c r="D1512" s="127">
        <v>1</v>
      </c>
    </row>
    <row r="1513" spans="1:4" x14ac:dyDescent="0.25">
      <c r="A1513" t="s">
        <v>3834</v>
      </c>
      <c r="B1513" s="131">
        <v>522</v>
      </c>
      <c r="C1513" s="132">
        <v>42218</v>
      </c>
      <c r="D1513" s="127">
        <v>1</v>
      </c>
    </row>
    <row r="1514" spans="1:4" x14ac:dyDescent="0.25">
      <c r="A1514" t="s">
        <v>5257</v>
      </c>
      <c r="B1514" s="131">
        <v>348</v>
      </c>
      <c r="C1514" s="132">
        <v>47012</v>
      </c>
      <c r="D1514" s="127">
        <v>1</v>
      </c>
    </row>
    <row r="1515" spans="1:4" x14ac:dyDescent="0.25">
      <c r="A1515" t="s">
        <v>4997</v>
      </c>
      <c r="B1515" s="131">
        <v>28</v>
      </c>
      <c r="C1515" s="132">
        <v>9302</v>
      </c>
      <c r="D1515" s="127">
        <v>1</v>
      </c>
    </row>
    <row r="1516" spans="1:4" x14ac:dyDescent="0.25">
      <c r="A1516" t="s">
        <v>4815</v>
      </c>
      <c r="B1516" s="131">
        <v>272</v>
      </c>
      <c r="C1516" s="132">
        <v>40053</v>
      </c>
      <c r="D1516" s="127">
        <v>1</v>
      </c>
    </row>
    <row r="1517" spans="1:4" x14ac:dyDescent="0.25">
      <c r="A1517" t="s">
        <v>3584</v>
      </c>
      <c r="B1517" s="131">
        <v>174</v>
      </c>
      <c r="C1517" s="132">
        <v>40210</v>
      </c>
      <c r="D1517" s="127">
        <v>1</v>
      </c>
    </row>
    <row r="1518" spans="1:4" x14ac:dyDescent="0.25">
      <c r="A1518" t="s">
        <v>3585</v>
      </c>
      <c r="B1518" s="131">
        <v>191</v>
      </c>
      <c r="C1518" s="132">
        <v>47009</v>
      </c>
      <c r="D1518" s="127">
        <v>1</v>
      </c>
    </row>
    <row r="1519" spans="1:4" x14ac:dyDescent="0.25">
      <c r="A1519" t="s">
        <v>4998</v>
      </c>
      <c r="B1519" s="131">
        <v>228</v>
      </c>
      <c r="C1519" s="132">
        <v>49079</v>
      </c>
      <c r="D1519" s="127">
        <v>1</v>
      </c>
    </row>
    <row r="1520" spans="1:4" x14ac:dyDescent="0.25">
      <c r="A1520" t="s">
        <v>3586</v>
      </c>
      <c r="B1520" s="131">
        <v>30</v>
      </c>
      <c r="C1520" s="132">
        <v>5141</v>
      </c>
      <c r="D1520" s="127">
        <v>1</v>
      </c>
    </row>
    <row r="1521" spans="1:4" x14ac:dyDescent="0.25">
      <c r="A1521" t="s">
        <v>3587</v>
      </c>
      <c r="B1521" s="131">
        <v>69</v>
      </c>
      <c r="C1521" s="132">
        <v>5260</v>
      </c>
      <c r="D1521" s="127">
        <v>1</v>
      </c>
    </row>
    <row r="1522" spans="1:4" x14ac:dyDescent="0.25">
      <c r="A1522" t="s">
        <v>4999</v>
      </c>
      <c r="B1522" s="131">
        <v>1237</v>
      </c>
      <c r="C1522" s="132">
        <v>9352</v>
      </c>
      <c r="D1522" s="127">
        <v>1</v>
      </c>
    </row>
    <row r="1523" spans="1:4" x14ac:dyDescent="0.25">
      <c r="A1523" t="s">
        <v>3835</v>
      </c>
      <c r="B1523" s="131">
        <v>1123</v>
      </c>
      <c r="C1523" s="132">
        <v>37191</v>
      </c>
      <c r="D1523" s="127">
        <v>1</v>
      </c>
    </row>
    <row r="1524" spans="1:4" x14ac:dyDescent="0.25">
      <c r="A1524" t="s">
        <v>4624</v>
      </c>
      <c r="B1524" s="131">
        <v>385</v>
      </c>
      <c r="C1524" s="132">
        <v>40107</v>
      </c>
      <c r="D1524" s="127">
        <v>1</v>
      </c>
    </row>
    <row r="1525" spans="1:4" x14ac:dyDescent="0.25">
      <c r="A1525" t="s">
        <v>5000</v>
      </c>
      <c r="B1525" s="131">
        <v>108</v>
      </c>
      <c r="C1525" s="132">
        <v>42058</v>
      </c>
      <c r="D1525" s="127">
        <v>1</v>
      </c>
    </row>
    <row r="1526" spans="1:4" x14ac:dyDescent="0.25">
      <c r="A1526" t="s">
        <v>4366</v>
      </c>
      <c r="B1526" s="131">
        <v>151</v>
      </c>
      <c r="C1526" s="132">
        <v>42183</v>
      </c>
      <c r="D1526" s="127">
        <v>1</v>
      </c>
    </row>
    <row r="1527" spans="1:4" x14ac:dyDescent="0.25">
      <c r="A1527" t="s">
        <v>4367</v>
      </c>
      <c r="B1527" s="131">
        <v>94</v>
      </c>
      <c r="C1527" s="132">
        <v>47130</v>
      </c>
      <c r="D1527" s="127">
        <v>1</v>
      </c>
    </row>
    <row r="1528" spans="1:4" x14ac:dyDescent="0.25">
      <c r="A1528" t="s">
        <v>3836</v>
      </c>
      <c r="B1528" s="131">
        <v>2477</v>
      </c>
      <c r="C1528" s="132">
        <v>9139</v>
      </c>
      <c r="D1528" s="127">
        <v>1</v>
      </c>
    </row>
    <row r="1529" spans="1:4" x14ac:dyDescent="0.25">
      <c r="A1529" t="s">
        <v>4396</v>
      </c>
      <c r="B1529" s="131">
        <v>183</v>
      </c>
      <c r="C1529" s="132">
        <v>9198</v>
      </c>
      <c r="D1529" s="127">
        <v>1</v>
      </c>
    </row>
    <row r="1530" spans="1:4" x14ac:dyDescent="0.25">
      <c r="A1530" s="129" t="s">
        <v>4368</v>
      </c>
      <c r="B1530" s="134">
        <v>144825</v>
      </c>
      <c r="C1530" s="132">
        <v>9312</v>
      </c>
      <c r="D1530">
        <v>0</v>
      </c>
    </row>
    <row r="1531" spans="1:4" x14ac:dyDescent="0.25">
      <c r="A1531" t="s">
        <v>3588</v>
      </c>
      <c r="B1531" s="131">
        <v>131</v>
      </c>
      <c r="C1531" s="132">
        <v>9314</v>
      </c>
      <c r="D1531" s="127">
        <v>1</v>
      </c>
    </row>
    <row r="1532" spans="1:4" x14ac:dyDescent="0.25">
      <c r="A1532" t="s">
        <v>3589</v>
      </c>
      <c r="B1532" s="131">
        <v>1987</v>
      </c>
      <c r="C1532" s="132">
        <v>9428</v>
      </c>
      <c r="D1532" s="127">
        <v>1</v>
      </c>
    </row>
    <row r="1533" spans="1:4" x14ac:dyDescent="0.25">
      <c r="A1533" t="s">
        <v>5258</v>
      </c>
      <c r="B1533" s="131">
        <v>93</v>
      </c>
      <c r="C1533" s="132">
        <v>24141</v>
      </c>
      <c r="D1533" s="127">
        <v>1</v>
      </c>
    </row>
    <row r="1534" spans="1:4" x14ac:dyDescent="0.25">
      <c r="A1534" t="s">
        <v>4042</v>
      </c>
      <c r="B1534" s="131">
        <v>2958</v>
      </c>
      <c r="C1534" s="132">
        <v>37024</v>
      </c>
      <c r="D1534" s="127">
        <v>1</v>
      </c>
    </row>
    <row r="1535" spans="1:4" x14ac:dyDescent="0.25">
      <c r="A1535" t="s">
        <v>3590</v>
      </c>
      <c r="B1535" s="131">
        <v>180</v>
      </c>
      <c r="C1535" s="132">
        <v>37293</v>
      </c>
      <c r="D1535" s="127">
        <v>1</v>
      </c>
    </row>
    <row r="1536" spans="1:4" x14ac:dyDescent="0.25">
      <c r="A1536" t="s">
        <v>4369</v>
      </c>
      <c r="B1536" s="131">
        <v>99</v>
      </c>
      <c r="C1536" s="132">
        <v>40140</v>
      </c>
      <c r="D1536" s="127">
        <v>1</v>
      </c>
    </row>
    <row r="1537" spans="1:4" x14ac:dyDescent="0.25">
      <c r="A1537" t="s">
        <v>4816</v>
      </c>
      <c r="B1537" s="131">
        <v>152</v>
      </c>
      <c r="C1537" s="132">
        <v>47063</v>
      </c>
      <c r="D1537" s="127">
        <v>1</v>
      </c>
    </row>
    <row r="1538" spans="1:4" x14ac:dyDescent="0.25">
      <c r="A1538" t="s">
        <v>4043</v>
      </c>
      <c r="B1538" s="131">
        <v>318</v>
      </c>
      <c r="C1538" s="132">
        <v>47083</v>
      </c>
      <c r="D1538" s="127">
        <v>1</v>
      </c>
    </row>
    <row r="1539" spans="1:4" x14ac:dyDescent="0.25">
      <c r="A1539" t="s">
        <v>3591</v>
      </c>
      <c r="B1539" s="131">
        <v>54</v>
      </c>
      <c r="C1539" s="132">
        <v>9114</v>
      </c>
      <c r="D1539" s="127">
        <v>1</v>
      </c>
    </row>
    <row r="1540" spans="1:4" x14ac:dyDescent="0.25">
      <c r="A1540" t="s">
        <v>4370</v>
      </c>
      <c r="B1540" s="131">
        <v>125</v>
      </c>
      <c r="C1540" s="132">
        <v>9346</v>
      </c>
      <c r="D1540" s="127">
        <v>1</v>
      </c>
    </row>
    <row r="1541" spans="1:4" x14ac:dyDescent="0.25">
      <c r="A1541" t="s">
        <v>3269</v>
      </c>
      <c r="B1541" s="131">
        <v>112</v>
      </c>
      <c r="C1541" s="132">
        <v>34061</v>
      </c>
      <c r="D1541" s="127">
        <v>1</v>
      </c>
    </row>
    <row r="1542" spans="1:4" x14ac:dyDescent="0.25">
      <c r="A1542" t="s">
        <v>3270</v>
      </c>
      <c r="B1542" s="131">
        <v>69</v>
      </c>
      <c r="C1542" s="132">
        <v>37275</v>
      </c>
      <c r="D1542" s="127">
        <v>1</v>
      </c>
    </row>
    <row r="1543" spans="1:4" x14ac:dyDescent="0.25">
      <c r="A1543" t="s">
        <v>5001</v>
      </c>
      <c r="B1543" s="131">
        <v>116</v>
      </c>
      <c r="C1543" s="132">
        <v>47221</v>
      </c>
      <c r="D1543" s="127">
        <v>1</v>
      </c>
    </row>
    <row r="1544" spans="1:4" x14ac:dyDescent="0.25">
      <c r="A1544" t="s">
        <v>4371</v>
      </c>
      <c r="B1544" s="131">
        <v>74</v>
      </c>
      <c r="C1544" s="132">
        <v>5048</v>
      </c>
      <c r="D1544" s="127">
        <v>1</v>
      </c>
    </row>
    <row r="1545" spans="1:4" x14ac:dyDescent="0.25">
      <c r="A1545" t="s">
        <v>4625</v>
      </c>
      <c r="B1545" s="131">
        <v>460</v>
      </c>
      <c r="C1545" s="132">
        <v>5060</v>
      </c>
      <c r="D1545" s="127">
        <v>1</v>
      </c>
    </row>
    <row r="1546" spans="1:4" x14ac:dyDescent="0.25">
      <c r="A1546" t="s">
        <v>5259</v>
      </c>
      <c r="B1546" s="131">
        <v>172</v>
      </c>
      <c r="C1546" s="132">
        <v>9266</v>
      </c>
      <c r="D1546" s="127">
        <v>1</v>
      </c>
    </row>
    <row r="1547" spans="1:4" x14ac:dyDescent="0.25">
      <c r="A1547" t="s">
        <v>3592</v>
      </c>
      <c r="B1547" s="131">
        <v>85</v>
      </c>
      <c r="C1547" s="132">
        <v>9343</v>
      </c>
      <c r="D1547" s="127">
        <v>1</v>
      </c>
    </row>
    <row r="1548" spans="1:4" x14ac:dyDescent="0.25">
      <c r="A1548" t="s">
        <v>3837</v>
      </c>
      <c r="B1548" s="131">
        <v>100</v>
      </c>
      <c r="C1548" s="132">
        <v>34051</v>
      </c>
      <c r="D1548" s="127">
        <v>1</v>
      </c>
    </row>
    <row r="1549" spans="1:4" x14ac:dyDescent="0.25">
      <c r="A1549" t="s">
        <v>5260</v>
      </c>
      <c r="B1549" s="131">
        <v>175</v>
      </c>
      <c r="C1549" s="132">
        <v>34210</v>
      </c>
      <c r="D1549" s="127">
        <v>1</v>
      </c>
    </row>
    <row r="1550" spans="1:4" x14ac:dyDescent="0.25">
      <c r="A1550" s="129" t="s">
        <v>3838</v>
      </c>
      <c r="B1550" s="134">
        <v>30549</v>
      </c>
      <c r="C1550" s="132">
        <v>40903</v>
      </c>
      <c r="D1550">
        <v>0</v>
      </c>
    </row>
    <row r="1551" spans="1:4" x14ac:dyDescent="0.25">
      <c r="A1551" t="s">
        <v>3271</v>
      </c>
      <c r="B1551" s="131">
        <v>39</v>
      </c>
      <c r="C1551" s="132">
        <v>49055</v>
      </c>
      <c r="D1551" s="127">
        <v>1</v>
      </c>
    </row>
    <row r="1552" spans="1:4" x14ac:dyDescent="0.25">
      <c r="A1552" t="s">
        <v>3272</v>
      </c>
      <c r="B1552" s="131">
        <v>44</v>
      </c>
      <c r="C1552" s="132">
        <v>5029</v>
      </c>
      <c r="D1552" s="127">
        <v>1</v>
      </c>
    </row>
    <row r="1553" spans="1:4" x14ac:dyDescent="0.25">
      <c r="A1553" t="s">
        <v>3273</v>
      </c>
      <c r="B1553" s="131">
        <v>534</v>
      </c>
      <c r="C1553" s="132">
        <v>9054</v>
      </c>
      <c r="D1553" s="127">
        <v>1</v>
      </c>
    </row>
    <row r="1554" spans="1:4" x14ac:dyDescent="0.25">
      <c r="A1554" t="s">
        <v>4044</v>
      </c>
      <c r="B1554" s="131">
        <v>420</v>
      </c>
      <c r="C1554" s="132">
        <v>9105</v>
      </c>
      <c r="D1554" s="127">
        <v>1</v>
      </c>
    </row>
    <row r="1555" spans="1:4" x14ac:dyDescent="0.25">
      <c r="A1555" t="s">
        <v>5261</v>
      </c>
      <c r="B1555" s="131">
        <v>237</v>
      </c>
      <c r="C1555" s="132">
        <v>9441</v>
      </c>
      <c r="D1555" s="127">
        <v>1</v>
      </c>
    </row>
    <row r="1556" spans="1:4" x14ac:dyDescent="0.25">
      <c r="A1556" t="s">
        <v>5002</v>
      </c>
      <c r="B1556" s="131">
        <v>129</v>
      </c>
      <c r="C1556" s="132">
        <v>49168</v>
      </c>
      <c r="D1556" s="127">
        <v>1</v>
      </c>
    </row>
    <row r="1557" spans="1:4" x14ac:dyDescent="0.25">
      <c r="A1557" t="s">
        <v>4045</v>
      </c>
      <c r="B1557" s="131">
        <v>154</v>
      </c>
      <c r="C1557" s="132">
        <v>5035</v>
      </c>
      <c r="D1557" s="127">
        <v>1</v>
      </c>
    </row>
    <row r="1558" spans="1:4" x14ac:dyDescent="0.25">
      <c r="A1558" t="s">
        <v>4046</v>
      </c>
      <c r="B1558" s="131">
        <v>22</v>
      </c>
      <c r="C1558" s="132">
        <v>5116</v>
      </c>
      <c r="D1558" s="127">
        <v>1</v>
      </c>
    </row>
    <row r="1559" spans="1:4" x14ac:dyDescent="0.25">
      <c r="A1559" t="s">
        <v>4626</v>
      </c>
      <c r="B1559" s="131">
        <v>143</v>
      </c>
      <c r="C1559" s="132">
        <v>5249</v>
      </c>
      <c r="D1559" s="127">
        <v>1</v>
      </c>
    </row>
    <row r="1560" spans="1:4" x14ac:dyDescent="0.25">
      <c r="A1560" t="s">
        <v>5262</v>
      </c>
      <c r="B1560" s="131">
        <v>1369</v>
      </c>
      <c r="C1560" s="132">
        <v>9166</v>
      </c>
      <c r="D1560" s="127">
        <v>1</v>
      </c>
    </row>
    <row r="1561" spans="1:4" x14ac:dyDescent="0.25">
      <c r="A1561" t="s">
        <v>4372</v>
      </c>
      <c r="B1561" s="131">
        <v>1031</v>
      </c>
      <c r="C1561" s="132">
        <v>37178</v>
      </c>
      <c r="D1561" s="127">
        <v>1</v>
      </c>
    </row>
    <row r="1562" spans="1:4" x14ac:dyDescent="0.25">
      <c r="A1562" t="s">
        <v>3840</v>
      </c>
      <c r="B1562" s="131">
        <v>667</v>
      </c>
      <c r="C1562" s="132">
        <v>37206</v>
      </c>
      <c r="D1562" s="127">
        <v>1</v>
      </c>
    </row>
    <row r="1563" spans="1:4" x14ac:dyDescent="0.25">
      <c r="A1563" t="s">
        <v>4627</v>
      </c>
      <c r="B1563" s="131">
        <v>93</v>
      </c>
      <c r="C1563" s="132">
        <v>42178</v>
      </c>
      <c r="D1563" s="127">
        <v>1</v>
      </c>
    </row>
    <row r="1564" spans="1:4" x14ac:dyDescent="0.25">
      <c r="A1564" t="s">
        <v>4682</v>
      </c>
      <c r="B1564" s="131">
        <v>3080</v>
      </c>
      <c r="C1564" s="132">
        <v>47192</v>
      </c>
      <c r="D1564" s="127">
        <v>1</v>
      </c>
    </row>
    <row r="1565" spans="1:4" x14ac:dyDescent="0.25">
      <c r="A1565" t="s">
        <v>3841</v>
      </c>
      <c r="B1565" s="131">
        <v>627</v>
      </c>
      <c r="C1565" s="132">
        <v>5078</v>
      </c>
      <c r="D1565" s="127">
        <v>1</v>
      </c>
    </row>
    <row r="1566" spans="1:4" x14ac:dyDescent="0.25">
      <c r="A1566" t="s">
        <v>4817</v>
      </c>
      <c r="B1566" s="131">
        <v>2956</v>
      </c>
      <c r="C1566" s="132">
        <v>9115</v>
      </c>
      <c r="D1566" s="127">
        <v>1</v>
      </c>
    </row>
    <row r="1567" spans="1:4" x14ac:dyDescent="0.25">
      <c r="A1567" t="s">
        <v>4378</v>
      </c>
      <c r="B1567" s="131">
        <v>345</v>
      </c>
      <c r="C1567" s="132">
        <v>34103</v>
      </c>
      <c r="D1567" s="127">
        <v>1</v>
      </c>
    </row>
    <row r="1568" spans="1:4" x14ac:dyDescent="0.25">
      <c r="A1568" t="s">
        <v>3276</v>
      </c>
      <c r="B1568" s="131">
        <v>23</v>
      </c>
      <c r="C1568" s="132">
        <v>34125</v>
      </c>
      <c r="D1568" s="127">
        <v>1</v>
      </c>
    </row>
    <row r="1569" spans="1:4" x14ac:dyDescent="0.25">
      <c r="A1569" t="s">
        <v>3842</v>
      </c>
      <c r="B1569" s="131">
        <v>257</v>
      </c>
      <c r="C1569" s="132">
        <v>34140</v>
      </c>
      <c r="D1569" s="127">
        <v>1</v>
      </c>
    </row>
    <row r="1570" spans="1:4" x14ac:dyDescent="0.25">
      <c r="A1570" t="s">
        <v>3278</v>
      </c>
      <c r="B1570" s="131">
        <v>40</v>
      </c>
      <c r="C1570" s="132">
        <v>34175</v>
      </c>
      <c r="D1570" s="127">
        <v>1</v>
      </c>
    </row>
    <row r="1571" spans="1:4" x14ac:dyDescent="0.25">
      <c r="A1571" t="s">
        <v>5263</v>
      </c>
      <c r="B1571" s="131">
        <v>122</v>
      </c>
      <c r="C1571" s="132">
        <v>37033</v>
      </c>
      <c r="D1571" s="127">
        <v>1</v>
      </c>
    </row>
    <row r="1572" spans="1:4" x14ac:dyDescent="0.25">
      <c r="A1572" t="s">
        <v>3277</v>
      </c>
      <c r="B1572" s="131">
        <v>718</v>
      </c>
      <c r="C1572" s="132">
        <v>37338</v>
      </c>
      <c r="D1572" s="127">
        <v>1</v>
      </c>
    </row>
    <row r="1573" spans="1:4" x14ac:dyDescent="0.25">
      <c r="A1573" t="s">
        <v>4818</v>
      </c>
      <c r="B1573" s="131">
        <v>53</v>
      </c>
      <c r="C1573" s="132">
        <v>40213</v>
      </c>
      <c r="D1573" s="127">
        <v>1</v>
      </c>
    </row>
    <row r="1574" spans="1:4" x14ac:dyDescent="0.25">
      <c r="A1574" t="s">
        <v>4379</v>
      </c>
      <c r="B1574" s="131">
        <v>377</v>
      </c>
      <c r="C1574" s="132">
        <v>49038</v>
      </c>
      <c r="D1574" s="127">
        <v>1</v>
      </c>
    </row>
    <row r="1575" spans="1:4" x14ac:dyDescent="0.25">
      <c r="A1575" t="s">
        <v>3279</v>
      </c>
      <c r="B1575" s="131">
        <v>75</v>
      </c>
      <c r="C1575" s="132">
        <v>49099</v>
      </c>
      <c r="D1575" s="127">
        <v>1</v>
      </c>
    </row>
    <row r="1576" spans="1:4" x14ac:dyDescent="0.25">
      <c r="A1576" t="s">
        <v>3334</v>
      </c>
      <c r="B1576" s="131">
        <v>247</v>
      </c>
      <c r="C1576" s="132">
        <v>5056</v>
      </c>
      <c r="D1576" s="127">
        <v>1</v>
      </c>
    </row>
    <row r="1577" spans="1:4" x14ac:dyDescent="0.25">
      <c r="A1577" t="s">
        <v>3280</v>
      </c>
      <c r="B1577" s="131">
        <v>80</v>
      </c>
      <c r="C1577" s="132">
        <v>5131</v>
      </c>
      <c r="D1577" s="127">
        <v>1</v>
      </c>
    </row>
    <row r="1578" spans="1:4" x14ac:dyDescent="0.25">
      <c r="A1578" t="s">
        <v>3281</v>
      </c>
      <c r="B1578" s="131">
        <v>459</v>
      </c>
      <c r="C1578" s="132">
        <v>5151</v>
      </c>
      <c r="D1578" s="127">
        <v>1</v>
      </c>
    </row>
    <row r="1579" spans="1:4" x14ac:dyDescent="0.25">
      <c r="A1579" t="s">
        <v>3282</v>
      </c>
      <c r="B1579" s="131">
        <v>196</v>
      </c>
      <c r="C1579" s="132">
        <v>9129</v>
      </c>
      <c r="D1579" s="127">
        <v>1</v>
      </c>
    </row>
    <row r="1580" spans="1:4" x14ac:dyDescent="0.25">
      <c r="A1580" t="s">
        <v>3593</v>
      </c>
      <c r="B1580" s="131">
        <v>149</v>
      </c>
      <c r="C1580" s="132">
        <v>37137</v>
      </c>
      <c r="D1580" s="127">
        <v>1</v>
      </c>
    </row>
    <row r="1581" spans="1:4" x14ac:dyDescent="0.25">
      <c r="A1581" t="s">
        <v>3283</v>
      </c>
      <c r="B1581" s="131">
        <v>90</v>
      </c>
      <c r="C1581" s="132">
        <v>37273</v>
      </c>
      <c r="D1581" s="127">
        <v>1</v>
      </c>
    </row>
    <row r="1582" spans="1:4" x14ac:dyDescent="0.25">
      <c r="A1582" t="s">
        <v>5264</v>
      </c>
      <c r="B1582" s="131">
        <v>208</v>
      </c>
      <c r="C1582" s="132">
        <v>37301</v>
      </c>
      <c r="D1582" s="127">
        <v>1</v>
      </c>
    </row>
    <row r="1583" spans="1:4" x14ac:dyDescent="0.25">
      <c r="A1583" t="s">
        <v>3843</v>
      </c>
      <c r="B1583" s="131">
        <v>1807</v>
      </c>
      <c r="C1583" s="132">
        <v>37325</v>
      </c>
      <c r="D1583" s="127">
        <v>1</v>
      </c>
    </row>
    <row r="1584" spans="1:4" x14ac:dyDescent="0.25">
      <c r="A1584" t="s">
        <v>4819</v>
      </c>
      <c r="B1584" s="131">
        <v>2054</v>
      </c>
      <c r="C1584" s="132">
        <v>42168</v>
      </c>
      <c r="D1584" s="127">
        <v>1</v>
      </c>
    </row>
    <row r="1585" spans="1:4" x14ac:dyDescent="0.25">
      <c r="A1585" t="s">
        <v>5003</v>
      </c>
      <c r="B1585" s="131">
        <v>105</v>
      </c>
      <c r="C1585" s="132">
        <v>42195</v>
      </c>
      <c r="D1585" s="127">
        <v>1</v>
      </c>
    </row>
    <row r="1586" spans="1:4" x14ac:dyDescent="0.25">
      <c r="A1586" t="s">
        <v>3284</v>
      </c>
      <c r="B1586" s="131">
        <v>27</v>
      </c>
      <c r="C1586" s="132">
        <v>24074</v>
      </c>
      <c r="D1586" s="127">
        <v>1</v>
      </c>
    </row>
    <row r="1587" spans="1:4" x14ac:dyDescent="0.25">
      <c r="A1587" t="s">
        <v>3594</v>
      </c>
      <c r="B1587" s="131">
        <v>287</v>
      </c>
      <c r="C1587" s="132">
        <v>37197</v>
      </c>
      <c r="D1587" s="127">
        <v>1</v>
      </c>
    </row>
    <row r="1588" spans="1:4" x14ac:dyDescent="0.25">
      <c r="A1588" t="s">
        <v>4047</v>
      </c>
      <c r="B1588" s="131">
        <v>47</v>
      </c>
      <c r="C1588" s="132">
        <v>40033</v>
      </c>
      <c r="D1588" s="127">
        <v>1</v>
      </c>
    </row>
    <row r="1589" spans="1:4" x14ac:dyDescent="0.25">
      <c r="A1589" t="s">
        <v>3285</v>
      </c>
      <c r="B1589" s="131">
        <v>166</v>
      </c>
      <c r="C1589" s="132">
        <v>40178</v>
      </c>
      <c r="D1589" s="127">
        <v>1</v>
      </c>
    </row>
    <row r="1590" spans="1:4" x14ac:dyDescent="0.25">
      <c r="A1590" t="s">
        <v>3595</v>
      </c>
      <c r="B1590" s="131">
        <v>150</v>
      </c>
      <c r="C1590" s="132">
        <v>49183</v>
      </c>
      <c r="D1590" s="127">
        <v>1</v>
      </c>
    </row>
    <row r="1591" spans="1:4" x14ac:dyDescent="0.25">
      <c r="A1591" t="s">
        <v>5265</v>
      </c>
      <c r="B1591" s="131">
        <v>52</v>
      </c>
      <c r="C1591" s="132">
        <v>9138</v>
      </c>
      <c r="D1591" s="127">
        <v>1</v>
      </c>
    </row>
    <row r="1592" spans="1:4" x14ac:dyDescent="0.25">
      <c r="A1592" t="s">
        <v>5004</v>
      </c>
      <c r="B1592" s="131">
        <v>81</v>
      </c>
      <c r="C1592" s="132">
        <v>9268</v>
      </c>
      <c r="D1592" s="127">
        <v>1</v>
      </c>
    </row>
    <row r="1593" spans="1:4" x14ac:dyDescent="0.25">
      <c r="A1593" t="s">
        <v>4380</v>
      </c>
      <c r="B1593" s="131">
        <v>225</v>
      </c>
      <c r="C1593" s="132">
        <v>9353</v>
      </c>
      <c r="D1593" s="127">
        <v>1</v>
      </c>
    </row>
    <row r="1594" spans="1:4" x14ac:dyDescent="0.25">
      <c r="A1594" t="s">
        <v>3286</v>
      </c>
      <c r="B1594" s="131">
        <v>186</v>
      </c>
      <c r="C1594" s="132">
        <v>34127</v>
      </c>
      <c r="D1594" s="127">
        <v>1</v>
      </c>
    </row>
    <row r="1595" spans="1:4" x14ac:dyDescent="0.25">
      <c r="A1595" t="s">
        <v>4631</v>
      </c>
      <c r="B1595" s="131">
        <v>248</v>
      </c>
      <c r="C1595" s="132">
        <v>37186</v>
      </c>
      <c r="D1595" s="127">
        <v>1</v>
      </c>
    </row>
    <row r="1596" spans="1:4" x14ac:dyDescent="0.25">
      <c r="A1596" t="s">
        <v>4632</v>
      </c>
      <c r="B1596" s="131">
        <v>148</v>
      </c>
      <c r="C1596" s="132">
        <v>40143</v>
      </c>
      <c r="D1596" s="127">
        <v>1</v>
      </c>
    </row>
    <row r="1597" spans="1:4" x14ac:dyDescent="0.25">
      <c r="A1597" t="s">
        <v>3287</v>
      </c>
      <c r="B1597" s="131">
        <v>53</v>
      </c>
      <c r="C1597" s="132">
        <v>40160</v>
      </c>
      <c r="D1597" s="127">
        <v>1</v>
      </c>
    </row>
    <row r="1598" spans="1:4" x14ac:dyDescent="0.25">
      <c r="A1598" t="s">
        <v>5266</v>
      </c>
      <c r="B1598" s="131">
        <v>290</v>
      </c>
      <c r="C1598" s="132">
        <v>49155</v>
      </c>
      <c r="D1598" s="127">
        <v>1</v>
      </c>
    </row>
    <row r="1599" spans="1:4" x14ac:dyDescent="0.25">
      <c r="A1599" t="s">
        <v>3288</v>
      </c>
      <c r="B1599" s="131">
        <v>115</v>
      </c>
      <c r="C1599" s="132">
        <v>49232</v>
      </c>
      <c r="D1599" s="127">
        <v>1</v>
      </c>
    </row>
    <row r="1600" spans="1:4" x14ac:dyDescent="0.25">
      <c r="A1600" t="s">
        <v>4381</v>
      </c>
      <c r="B1600" s="131">
        <v>318</v>
      </c>
      <c r="C1600" s="132">
        <v>5124</v>
      </c>
      <c r="D1600" s="127">
        <v>1</v>
      </c>
    </row>
    <row r="1601" spans="1:4" x14ac:dyDescent="0.25">
      <c r="A1601" t="s">
        <v>5005</v>
      </c>
      <c r="B1601" s="131">
        <v>659</v>
      </c>
      <c r="C1601" s="132">
        <v>5142</v>
      </c>
      <c r="D1601" s="127">
        <v>1</v>
      </c>
    </row>
    <row r="1602" spans="1:4" x14ac:dyDescent="0.25">
      <c r="A1602" t="s">
        <v>5006</v>
      </c>
      <c r="B1602" s="131">
        <v>344</v>
      </c>
      <c r="C1602" s="132">
        <v>5266</v>
      </c>
      <c r="D1602" s="127">
        <v>1</v>
      </c>
    </row>
    <row r="1603" spans="1:4" x14ac:dyDescent="0.25">
      <c r="A1603" t="s">
        <v>4147</v>
      </c>
      <c r="B1603" s="131">
        <v>52</v>
      </c>
      <c r="C1603" s="132">
        <v>9122</v>
      </c>
      <c r="D1603" s="127">
        <v>1</v>
      </c>
    </row>
    <row r="1604" spans="1:4" x14ac:dyDescent="0.25">
      <c r="A1604" t="s">
        <v>5267</v>
      </c>
      <c r="B1604" s="131">
        <v>135</v>
      </c>
      <c r="C1604" s="132">
        <v>24203</v>
      </c>
      <c r="D1604" s="127">
        <v>1</v>
      </c>
    </row>
    <row r="1605" spans="1:4" x14ac:dyDescent="0.25">
      <c r="A1605" t="s">
        <v>3596</v>
      </c>
      <c r="B1605" s="131">
        <v>72</v>
      </c>
      <c r="C1605" s="132">
        <v>37071</v>
      </c>
      <c r="D1605" s="127">
        <v>1</v>
      </c>
    </row>
    <row r="1606" spans="1:4" x14ac:dyDescent="0.25">
      <c r="A1606" t="s">
        <v>3844</v>
      </c>
      <c r="B1606" s="131">
        <v>168</v>
      </c>
      <c r="C1606" s="132">
        <v>37292</v>
      </c>
      <c r="D1606" s="127">
        <v>1</v>
      </c>
    </row>
    <row r="1607" spans="1:4" x14ac:dyDescent="0.25">
      <c r="A1607" t="s">
        <v>4382</v>
      </c>
      <c r="B1607" s="131">
        <v>345</v>
      </c>
      <c r="C1607" s="132">
        <v>37356</v>
      </c>
      <c r="D1607" s="127">
        <v>1</v>
      </c>
    </row>
    <row r="1608" spans="1:4" x14ac:dyDescent="0.25">
      <c r="A1608" t="s">
        <v>4383</v>
      </c>
      <c r="B1608" s="131">
        <v>216</v>
      </c>
      <c r="C1608" s="132">
        <v>40188</v>
      </c>
      <c r="D1608" s="127">
        <v>1</v>
      </c>
    </row>
    <row r="1609" spans="1:4" x14ac:dyDescent="0.25">
      <c r="A1609" t="s">
        <v>5007</v>
      </c>
      <c r="B1609" s="131">
        <v>112</v>
      </c>
      <c r="C1609" s="132">
        <v>47013</v>
      </c>
      <c r="D1609" s="127">
        <v>1</v>
      </c>
    </row>
    <row r="1610" spans="1:4" x14ac:dyDescent="0.25">
      <c r="A1610" t="s">
        <v>3289</v>
      </c>
      <c r="B1610" s="131">
        <v>39</v>
      </c>
      <c r="C1610" s="132">
        <v>47119</v>
      </c>
      <c r="D1610" s="127">
        <v>1</v>
      </c>
    </row>
    <row r="1611" spans="1:4" x14ac:dyDescent="0.25">
      <c r="A1611" t="s">
        <v>3845</v>
      </c>
      <c r="B1611" s="131">
        <v>231</v>
      </c>
      <c r="C1611" s="132">
        <v>47135</v>
      </c>
      <c r="D1611" s="127">
        <v>1</v>
      </c>
    </row>
    <row r="1612" spans="1:4" x14ac:dyDescent="0.25">
      <c r="A1612" t="s">
        <v>5268</v>
      </c>
      <c r="B1612" s="131">
        <v>438</v>
      </c>
      <c r="C1612" s="132">
        <v>47185</v>
      </c>
      <c r="D1612" s="127">
        <v>1</v>
      </c>
    </row>
    <row r="1613" spans="1:4" x14ac:dyDescent="0.25">
      <c r="A1613" t="s">
        <v>4633</v>
      </c>
      <c r="B1613" s="131">
        <v>271</v>
      </c>
      <c r="C1613" s="132">
        <v>5213</v>
      </c>
      <c r="D1613" s="127">
        <v>1</v>
      </c>
    </row>
    <row r="1614" spans="1:4" x14ac:dyDescent="0.25">
      <c r="A1614" t="s">
        <v>5269</v>
      </c>
      <c r="B1614" s="131">
        <v>337</v>
      </c>
      <c r="C1614" s="132">
        <v>34093</v>
      </c>
      <c r="D1614" s="127">
        <v>1</v>
      </c>
    </row>
    <row r="1615" spans="1:4" x14ac:dyDescent="0.25">
      <c r="A1615" t="s">
        <v>5008</v>
      </c>
      <c r="B1615" s="131">
        <v>476</v>
      </c>
      <c r="C1615" s="132">
        <v>47021</v>
      </c>
      <c r="D1615" s="127">
        <v>1</v>
      </c>
    </row>
    <row r="1616" spans="1:4" x14ac:dyDescent="0.25">
      <c r="A1616" t="s">
        <v>4385</v>
      </c>
      <c r="B1616" s="131">
        <v>281</v>
      </c>
      <c r="C1616" s="132">
        <v>9257</v>
      </c>
      <c r="D1616" s="127">
        <v>1</v>
      </c>
    </row>
    <row r="1617" spans="1:4" x14ac:dyDescent="0.25">
      <c r="A1617" t="s">
        <v>3290</v>
      </c>
      <c r="B1617" s="131">
        <v>422</v>
      </c>
      <c r="C1617" s="132">
        <v>9473</v>
      </c>
      <c r="D1617" s="127">
        <v>1</v>
      </c>
    </row>
    <row r="1618" spans="1:4" x14ac:dyDescent="0.25">
      <c r="A1618" t="s">
        <v>4384</v>
      </c>
      <c r="B1618" s="131">
        <v>142</v>
      </c>
      <c r="C1618" s="132">
        <v>34228</v>
      </c>
      <c r="D1618" s="127">
        <v>1</v>
      </c>
    </row>
    <row r="1619" spans="1:4" x14ac:dyDescent="0.25">
      <c r="A1619" t="s">
        <v>4820</v>
      </c>
      <c r="B1619" s="131">
        <v>623</v>
      </c>
      <c r="C1619" s="132">
        <v>37030</v>
      </c>
      <c r="D1619" s="127">
        <v>1</v>
      </c>
    </row>
    <row r="1620" spans="1:4" x14ac:dyDescent="0.25">
      <c r="A1620" t="s">
        <v>5009</v>
      </c>
      <c r="B1620" s="131">
        <v>50</v>
      </c>
      <c r="C1620" s="132">
        <v>37320</v>
      </c>
      <c r="D1620" s="127">
        <v>1</v>
      </c>
    </row>
    <row r="1621" spans="1:4" x14ac:dyDescent="0.25">
      <c r="A1621" t="s">
        <v>4386</v>
      </c>
      <c r="B1621" s="131">
        <v>91</v>
      </c>
      <c r="C1621" s="132">
        <v>42190</v>
      </c>
      <c r="D1621" s="127">
        <v>1</v>
      </c>
    </row>
    <row r="1622" spans="1:4" x14ac:dyDescent="0.25">
      <c r="A1622" t="s">
        <v>5010</v>
      </c>
      <c r="B1622" s="131">
        <v>307</v>
      </c>
      <c r="C1622" s="132">
        <v>47187</v>
      </c>
      <c r="D1622" s="127">
        <v>1</v>
      </c>
    </row>
    <row r="1623" spans="1:4" x14ac:dyDescent="0.25">
      <c r="A1623" t="s">
        <v>4048</v>
      </c>
      <c r="B1623" s="131">
        <v>61</v>
      </c>
      <c r="C1623" s="132">
        <v>49088</v>
      </c>
      <c r="D1623" s="127">
        <v>1</v>
      </c>
    </row>
    <row r="1624" spans="1:4" x14ac:dyDescent="0.25">
      <c r="A1624" t="s">
        <v>5011</v>
      </c>
      <c r="B1624" s="131">
        <v>25</v>
      </c>
      <c r="C1624" s="132">
        <v>5059</v>
      </c>
      <c r="D1624" s="127">
        <v>1</v>
      </c>
    </row>
    <row r="1625" spans="1:4" x14ac:dyDescent="0.25">
      <c r="A1625" t="s">
        <v>3300</v>
      </c>
      <c r="B1625" s="131">
        <v>170</v>
      </c>
      <c r="C1625" s="132">
        <v>37034</v>
      </c>
      <c r="D1625" s="127">
        <v>1</v>
      </c>
    </row>
    <row r="1626" spans="1:4" x14ac:dyDescent="0.25">
      <c r="A1626" t="s">
        <v>5280</v>
      </c>
      <c r="B1626" s="131">
        <v>357</v>
      </c>
      <c r="C1626" s="132">
        <v>37243</v>
      </c>
      <c r="D1626" s="127">
        <v>1</v>
      </c>
    </row>
    <row r="1627" spans="1:4" x14ac:dyDescent="0.25">
      <c r="A1627" t="s">
        <v>5016</v>
      </c>
      <c r="B1627" s="131">
        <v>162</v>
      </c>
      <c r="C1627" s="132">
        <v>37361</v>
      </c>
      <c r="D1627" s="127">
        <v>1</v>
      </c>
    </row>
    <row r="1628" spans="1:4" x14ac:dyDescent="0.25">
      <c r="A1628" t="s">
        <v>3610</v>
      </c>
      <c r="B1628" s="131">
        <v>27</v>
      </c>
      <c r="C1628" s="132">
        <v>40052</v>
      </c>
      <c r="D1628" s="127">
        <v>1</v>
      </c>
    </row>
    <row r="1629" spans="1:4" x14ac:dyDescent="0.25">
      <c r="A1629" t="s">
        <v>5281</v>
      </c>
      <c r="B1629" s="131">
        <v>492</v>
      </c>
      <c r="C1629" s="132">
        <v>42009</v>
      </c>
      <c r="D1629" s="127">
        <v>1</v>
      </c>
    </row>
    <row r="1630" spans="1:4" x14ac:dyDescent="0.25">
      <c r="A1630" t="s">
        <v>3839</v>
      </c>
      <c r="B1630" s="131">
        <v>546</v>
      </c>
      <c r="C1630" s="132">
        <v>42211</v>
      </c>
      <c r="D1630" s="127">
        <v>1</v>
      </c>
    </row>
    <row r="1631" spans="1:4" x14ac:dyDescent="0.25">
      <c r="A1631" t="s">
        <v>3274</v>
      </c>
      <c r="B1631" s="131">
        <v>714</v>
      </c>
      <c r="C1631" s="132">
        <v>9160</v>
      </c>
      <c r="D1631" s="127">
        <v>1</v>
      </c>
    </row>
    <row r="1632" spans="1:4" x14ac:dyDescent="0.25">
      <c r="A1632" t="s">
        <v>4374</v>
      </c>
      <c r="B1632" s="131">
        <v>76</v>
      </c>
      <c r="C1632" s="132">
        <v>9190</v>
      </c>
      <c r="D1632" s="127">
        <v>1</v>
      </c>
    </row>
    <row r="1633" spans="1:4" x14ac:dyDescent="0.25">
      <c r="A1633" t="s">
        <v>4375</v>
      </c>
      <c r="B1633" s="131">
        <v>39</v>
      </c>
      <c r="C1633" s="132">
        <v>34006</v>
      </c>
      <c r="D1633" s="127">
        <v>1</v>
      </c>
    </row>
    <row r="1634" spans="1:4" x14ac:dyDescent="0.25">
      <c r="A1634" t="s">
        <v>4628</v>
      </c>
      <c r="B1634" s="131">
        <v>973</v>
      </c>
      <c r="C1634" s="132">
        <v>34041</v>
      </c>
      <c r="D1634" s="127">
        <v>1</v>
      </c>
    </row>
    <row r="1635" spans="1:4" x14ac:dyDescent="0.25">
      <c r="A1635" t="s">
        <v>3275</v>
      </c>
      <c r="B1635" s="131">
        <v>83</v>
      </c>
      <c r="C1635" s="132">
        <v>42028</v>
      </c>
      <c r="D1635" s="127">
        <v>1</v>
      </c>
    </row>
    <row r="1636" spans="1:4" x14ac:dyDescent="0.25">
      <c r="A1636" t="s">
        <v>4376</v>
      </c>
      <c r="B1636" s="131">
        <v>227</v>
      </c>
      <c r="C1636" s="132">
        <v>42115</v>
      </c>
      <c r="D1636" s="127">
        <v>1</v>
      </c>
    </row>
    <row r="1637" spans="1:4" x14ac:dyDescent="0.25">
      <c r="A1637" t="s">
        <v>4373</v>
      </c>
      <c r="B1637" s="131">
        <v>782</v>
      </c>
      <c r="C1637" s="132">
        <v>47049</v>
      </c>
      <c r="D1637" s="127">
        <v>1</v>
      </c>
    </row>
    <row r="1638" spans="1:4" x14ac:dyDescent="0.25">
      <c r="A1638" t="s">
        <v>4377</v>
      </c>
      <c r="B1638" s="131">
        <v>124</v>
      </c>
      <c r="C1638" s="132">
        <v>5136</v>
      </c>
      <c r="D1638" s="127">
        <v>1</v>
      </c>
    </row>
    <row r="1639" spans="1:4" x14ac:dyDescent="0.25">
      <c r="A1639" t="s">
        <v>4629</v>
      </c>
      <c r="B1639" s="131">
        <v>315</v>
      </c>
      <c r="C1639" s="132">
        <v>9128</v>
      </c>
      <c r="D1639" s="127">
        <v>1</v>
      </c>
    </row>
    <row r="1640" spans="1:4" x14ac:dyDescent="0.25">
      <c r="A1640" t="s">
        <v>3597</v>
      </c>
      <c r="B1640" s="131">
        <v>98</v>
      </c>
      <c r="C1640" s="132">
        <v>37213</v>
      </c>
      <c r="D1640" s="127">
        <v>1</v>
      </c>
    </row>
    <row r="1641" spans="1:4" x14ac:dyDescent="0.25">
      <c r="A1641" t="s">
        <v>4049</v>
      </c>
      <c r="B1641" s="131">
        <v>114</v>
      </c>
      <c r="C1641" s="132">
        <v>37319</v>
      </c>
      <c r="D1641" s="127">
        <v>1</v>
      </c>
    </row>
    <row r="1642" spans="1:4" x14ac:dyDescent="0.25">
      <c r="A1642" t="s">
        <v>5270</v>
      </c>
      <c r="B1642" s="131">
        <v>158</v>
      </c>
      <c r="C1642" s="132">
        <v>5052</v>
      </c>
      <c r="D1642" s="127">
        <v>1</v>
      </c>
    </row>
    <row r="1643" spans="1:4" x14ac:dyDescent="0.25">
      <c r="A1643" t="s">
        <v>3846</v>
      </c>
      <c r="B1643" s="131">
        <v>473</v>
      </c>
      <c r="C1643" s="132">
        <v>9248</v>
      </c>
      <c r="D1643" s="127">
        <v>1</v>
      </c>
    </row>
    <row r="1644" spans="1:4" x14ac:dyDescent="0.25">
      <c r="A1644" t="s">
        <v>5271</v>
      </c>
      <c r="B1644" s="131">
        <v>255</v>
      </c>
      <c r="C1644" s="132">
        <v>9335</v>
      </c>
      <c r="D1644" s="127">
        <v>1</v>
      </c>
    </row>
    <row r="1645" spans="1:4" x14ac:dyDescent="0.25">
      <c r="A1645" t="s">
        <v>3847</v>
      </c>
      <c r="B1645" s="131">
        <v>501</v>
      </c>
      <c r="C1645" s="132">
        <v>9440</v>
      </c>
      <c r="D1645" s="127">
        <v>1</v>
      </c>
    </row>
    <row r="1646" spans="1:4" x14ac:dyDescent="0.25">
      <c r="A1646" t="s">
        <v>5272</v>
      </c>
      <c r="B1646" s="131">
        <v>1073</v>
      </c>
      <c r="C1646" s="132">
        <v>34196</v>
      </c>
      <c r="D1646" s="127">
        <v>1</v>
      </c>
    </row>
    <row r="1647" spans="1:4" x14ac:dyDescent="0.25">
      <c r="A1647" t="s">
        <v>3848</v>
      </c>
      <c r="B1647" s="131">
        <v>254</v>
      </c>
      <c r="C1647" s="132">
        <v>37378</v>
      </c>
      <c r="D1647" s="127">
        <v>1</v>
      </c>
    </row>
    <row r="1648" spans="1:4" x14ac:dyDescent="0.25">
      <c r="A1648" t="s">
        <v>5273</v>
      </c>
      <c r="B1648" s="131">
        <v>297</v>
      </c>
      <c r="C1648" s="132">
        <v>40060</v>
      </c>
      <c r="D1648" s="127">
        <v>1</v>
      </c>
    </row>
    <row r="1649" spans="1:4" x14ac:dyDescent="0.25">
      <c r="A1649" t="s">
        <v>4050</v>
      </c>
      <c r="B1649" s="131">
        <v>49</v>
      </c>
      <c r="C1649" s="132">
        <v>40087</v>
      </c>
      <c r="D1649" s="127">
        <v>1</v>
      </c>
    </row>
    <row r="1650" spans="1:4" x14ac:dyDescent="0.25">
      <c r="A1650" t="s">
        <v>3598</v>
      </c>
      <c r="B1650" s="131">
        <v>140</v>
      </c>
      <c r="C1650" s="132">
        <v>47206</v>
      </c>
      <c r="D1650" s="127">
        <v>1</v>
      </c>
    </row>
    <row r="1651" spans="1:4" x14ac:dyDescent="0.25">
      <c r="A1651" t="s">
        <v>3292</v>
      </c>
      <c r="B1651" s="131">
        <v>148</v>
      </c>
      <c r="C1651" s="132">
        <v>49236</v>
      </c>
      <c r="D1651" s="127">
        <v>1</v>
      </c>
    </row>
    <row r="1652" spans="1:4" x14ac:dyDescent="0.25">
      <c r="A1652" t="s">
        <v>4821</v>
      </c>
      <c r="B1652" s="131">
        <v>65</v>
      </c>
      <c r="C1652" s="132">
        <v>34110</v>
      </c>
      <c r="D1652" s="127">
        <v>1</v>
      </c>
    </row>
    <row r="1653" spans="1:4" x14ac:dyDescent="0.25">
      <c r="A1653" t="s">
        <v>3291</v>
      </c>
      <c r="B1653" s="131">
        <v>332</v>
      </c>
      <c r="C1653" s="132">
        <v>37315</v>
      </c>
      <c r="D1653" s="127">
        <v>1</v>
      </c>
    </row>
    <row r="1654" spans="1:4" x14ac:dyDescent="0.25">
      <c r="A1654" t="s">
        <v>3599</v>
      </c>
      <c r="B1654" s="131">
        <v>99</v>
      </c>
      <c r="C1654" s="132">
        <v>40069</v>
      </c>
      <c r="D1654" s="127">
        <v>1</v>
      </c>
    </row>
    <row r="1655" spans="1:4" x14ac:dyDescent="0.25">
      <c r="A1655" t="s">
        <v>3849</v>
      </c>
      <c r="B1655" s="131">
        <v>1047</v>
      </c>
      <c r="C1655" s="132">
        <v>42024</v>
      </c>
      <c r="D1655" s="127">
        <v>1</v>
      </c>
    </row>
    <row r="1656" spans="1:4" x14ac:dyDescent="0.25">
      <c r="A1656" t="s">
        <v>5012</v>
      </c>
      <c r="B1656" s="131">
        <v>72</v>
      </c>
      <c r="C1656" s="132">
        <v>49233</v>
      </c>
      <c r="D1656" s="127">
        <v>1</v>
      </c>
    </row>
    <row r="1657" spans="1:4" x14ac:dyDescent="0.25">
      <c r="A1657" t="s">
        <v>5274</v>
      </c>
      <c r="B1657" s="131">
        <v>175</v>
      </c>
      <c r="C1657" s="132">
        <v>5017</v>
      </c>
      <c r="D1657" s="127">
        <v>1</v>
      </c>
    </row>
    <row r="1658" spans="1:4" x14ac:dyDescent="0.25">
      <c r="A1658" t="s">
        <v>3600</v>
      </c>
      <c r="B1658" s="131">
        <v>153</v>
      </c>
      <c r="C1658" s="132">
        <v>5205</v>
      </c>
      <c r="D1658" s="127">
        <v>1</v>
      </c>
    </row>
    <row r="1659" spans="1:4" x14ac:dyDescent="0.25">
      <c r="A1659" t="s">
        <v>3601</v>
      </c>
      <c r="B1659" s="131">
        <v>139</v>
      </c>
      <c r="C1659" s="132">
        <v>5265</v>
      </c>
      <c r="D1659" s="127">
        <v>1</v>
      </c>
    </row>
    <row r="1660" spans="1:4" x14ac:dyDescent="0.25">
      <c r="A1660" t="s">
        <v>4822</v>
      </c>
      <c r="B1660" s="131">
        <v>260</v>
      </c>
      <c r="C1660" s="132">
        <v>9255</v>
      </c>
      <c r="D1660" s="127">
        <v>1</v>
      </c>
    </row>
    <row r="1661" spans="1:4" x14ac:dyDescent="0.25">
      <c r="A1661" t="s">
        <v>3850</v>
      </c>
      <c r="B1661" s="131">
        <v>476</v>
      </c>
      <c r="C1661" s="132">
        <v>37051</v>
      </c>
      <c r="D1661" s="127">
        <v>1</v>
      </c>
    </row>
    <row r="1662" spans="1:4" x14ac:dyDescent="0.25">
      <c r="A1662" t="s">
        <v>5275</v>
      </c>
      <c r="B1662" s="131">
        <v>293</v>
      </c>
      <c r="C1662" s="132">
        <v>37222</v>
      </c>
      <c r="D1662" s="127">
        <v>1</v>
      </c>
    </row>
    <row r="1663" spans="1:4" x14ac:dyDescent="0.25">
      <c r="A1663" t="s">
        <v>4823</v>
      </c>
      <c r="B1663" s="131">
        <v>94</v>
      </c>
      <c r="C1663" s="132">
        <v>34240</v>
      </c>
      <c r="D1663" s="127">
        <v>1</v>
      </c>
    </row>
    <row r="1664" spans="1:4" x14ac:dyDescent="0.25">
      <c r="A1664" t="s">
        <v>3295</v>
      </c>
      <c r="B1664" s="131">
        <v>63</v>
      </c>
      <c r="C1664" s="132">
        <v>40034</v>
      </c>
      <c r="D1664" s="127">
        <v>1</v>
      </c>
    </row>
    <row r="1665" spans="1:4" x14ac:dyDescent="0.25">
      <c r="A1665" t="s">
        <v>3853</v>
      </c>
      <c r="B1665" s="131">
        <v>315</v>
      </c>
      <c r="C1665" s="132">
        <v>40215</v>
      </c>
      <c r="D1665" s="127">
        <v>1</v>
      </c>
    </row>
    <row r="1666" spans="1:4" x14ac:dyDescent="0.25">
      <c r="A1666" t="s">
        <v>4387</v>
      </c>
      <c r="B1666" s="131">
        <v>100</v>
      </c>
      <c r="C1666" s="132">
        <v>40218</v>
      </c>
      <c r="D1666" s="127">
        <v>1</v>
      </c>
    </row>
    <row r="1667" spans="1:4" x14ac:dyDescent="0.25">
      <c r="A1667" t="s">
        <v>5276</v>
      </c>
      <c r="B1667" s="131">
        <v>59</v>
      </c>
      <c r="C1667" s="132">
        <v>42090</v>
      </c>
      <c r="D1667" s="127">
        <v>1</v>
      </c>
    </row>
    <row r="1668" spans="1:4" x14ac:dyDescent="0.25">
      <c r="A1668" t="s">
        <v>3293</v>
      </c>
      <c r="B1668" s="131">
        <v>105</v>
      </c>
      <c r="C1668" s="132">
        <v>47091</v>
      </c>
      <c r="D1668" s="127">
        <v>1</v>
      </c>
    </row>
    <row r="1669" spans="1:4" x14ac:dyDescent="0.25">
      <c r="A1669" t="s">
        <v>3294</v>
      </c>
      <c r="B1669" s="131">
        <v>388</v>
      </c>
      <c r="C1669" s="132">
        <v>47222</v>
      </c>
      <c r="D1669" s="127">
        <v>1</v>
      </c>
    </row>
    <row r="1670" spans="1:4" x14ac:dyDescent="0.25">
      <c r="A1670" t="s">
        <v>3602</v>
      </c>
      <c r="B1670" s="131">
        <v>517</v>
      </c>
      <c r="C1670" s="132">
        <v>5162</v>
      </c>
      <c r="D1670" s="127">
        <v>1</v>
      </c>
    </row>
    <row r="1671" spans="1:4" x14ac:dyDescent="0.25">
      <c r="A1671" t="s">
        <v>3335</v>
      </c>
      <c r="B1671" s="131">
        <v>303</v>
      </c>
      <c r="C1671" s="132">
        <v>9225</v>
      </c>
      <c r="D1671" s="127">
        <v>1</v>
      </c>
    </row>
    <row r="1672" spans="1:4" x14ac:dyDescent="0.25">
      <c r="A1672" t="s">
        <v>3603</v>
      </c>
      <c r="B1672" s="131">
        <v>63</v>
      </c>
      <c r="C1672" s="132">
        <v>37242</v>
      </c>
      <c r="D1672" s="127">
        <v>1</v>
      </c>
    </row>
    <row r="1673" spans="1:4" x14ac:dyDescent="0.25">
      <c r="A1673" t="s">
        <v>3604</v>
      </c>
      <c r="B1673" s="131">
        <v>101</v>
      </c>
      <c r="C1673" s="132">
        <v>47144</v>
      </c>
      <c r="D1673" s="127">
        <v>1</v>
      </c>
    </row>
    <row r="1674" spans="1:4" x14ac:dyDescent="0.25">
      <c r="A1674" t="s">
        <v>3851</v>
      </c>
      <c r="B1674" s="131">
        <v>225</v>
      </c>
      <c r="C1674" s="132">
        <v>49059</v>
      </c>
      <c r="D1674" s="127">
        <v>1</v>
      </c>
    </row>
    <row r="1675" spans="1:4" x14ac:dyDescent="0.25">
      <c r="A1675" t="s">
        <v>3852</v>
      </c>
      <c r="B1675" s="131">
        <v>3101</v>
      </c>
      <c r="C1675" s="132">
        <v>49230</v>
      </c>
      <c r="D1675" s="127">
        <v>1</v>
      </c>
    </row>
    <row r="1676" spans="1:4" x14ac:dyDescent="0.25">
      <c r="A1676" t="s">
        <v>3296</v>
      </c>
      <c r="B1676" s="131">
        <v>447</v>
      </c>
      <c r="C1676" s="132">
        <v>5025</v>
      </c>
      <c r="D1676" s="127">
        <v>1</v>
      </c>
    </row>
    <row r="1677" spans="1:4" x14ac:dyDescent="0.25">
      <c r="A1677" t="s">
        <v>4634</v>
      </c>
      <c r="B1677" s="131">
        <v>961</v>
      </c>
      <c r="C1677" s="132">
        <v>5210</v>
      </c>
      <c r="D1677" s="127">
        <v>1</v>
      </c>
    </row>
    <row r="1678" spans="1:4" x14ac:dyDescent="0.25">
      <c r="A1678" t="s">
        <v>3605</v>
      </c>
      <c r="B1678" s="131">
        <v>92</v>
      </c>
      <c r="C1678" s="132">
        <v>9101</v>
      </c>
      <c r="D1678" s="127">
        <v>1</v>
      </c>
    </row>
    <row r="1679" spans="1:4" x14ac:dyDescent="0.25">
      <c r="A1679" t="s">
        <v>3854</v>
      </c>
      <c r="B1679" s="131">
        <v>1860</v>
      </c>
      <c r="C1679" s="132">
        <v>9110</v>
      </c>
      <c r="D1679" s="127">
        <v>1</v>
      </c>
    </row>
    <row r="1680" spans="1:4" x14ac:dyDescent="0.25">
      <c r="A1680" s="129" t="s">
        <v>4388</v>
      </c>
      <c r="B1680" s="134">
        <v>14730</v>
      </c>
      <c r="C1680" s="132">
        <v>9182</v>
      </c>
      <c r="D1680">
        <v>0</v>
      </c>
    </row>
    <row r="1681" spans="1:4" x14ac:dyDescent="0.25">
      <c r="A1681" t="s">
        <v>4635</v>
      </c>
      <c r="B1681" s="131">
        <v>33</v>
      </c>
      <c r="C1681" s="132">
        <v>9242</v>
      </c>
      <c r="D1681" s="127">
        <v>1</v>
      </c>
    </row>
    <row r="1682" spans="1:4" x14ac:dyDescent="0.25">
      <c r="A1682" t="s">
        <v>3606</v>
      </c>
      <c r="B1682" s="131">
        <v>37</v>
      </c>
      <c r="C1682" s="132">
        <v>9303</v>
      </c>
      <c r="D1682" s="127">
        <v>1</v>
      </c>
    </row>
    <row r="1683" spans="1:4" x14ac:dyDescent="0.25">
      <c r="A1683" t="s">
        <v>3855</v>
      </c>
      <c r="B1683" s="131">
        <v>729</v>
      </c>
      <c r="C1683" s="132">
        <v>34192</v>
      </c>
      <c r="D1683" s="127">
        <v>1</v>
      </c>
    </row>
    <row r="1684" spans="1:4" x14ac:dyDescent="0.25">
      <c r="A1684" t="s">
        <v>5013</v>
      </c>
      <c r="B1684" s="131">
        <v>113</v>
      </c>
      <c r="C1684" s="132">
        <v>49030</v>
      </c>
      <c r="D1684" s="127">
        <v>1</v>
      </c>
    </row>
    <row r="1685" spans="1:4" x14ac:dyDescent="0.25">
      <c r="A1685" t="s">
        <v>4051</v>
      </c>
      <c r="B1685" s="131">
        <v>439</v>
      </c>
      <c r="C1685" s="132">
        <v>5045</v>
      </c>
      <c r="D1685" s="127">
        <v>1</v>
      </c>
    </row>
    <row r="1686" spans="1:4" x14ac:dyDescent="0.25">
      <c r="A1686" t="s">
        <v>4389</v>
      </c>
      <c r="B1686" s="131">
        <v>309</v>
      </c>
      <c r="C1686" s="132">
        <v>5153</v>
      </c>
      <c r="D1686" s="127">
        <v>1</v>
      </c>
    </row>
    <row r="1687" spans="1:4" x14ac:dyDescent="0.25">
      <c r="A1687" t="s">
        <v>3297</v>
      </c>
      <c r="B1687" s="131">
        <v>170</v>
      </c>
      <c r="C1687" s="132">
        <v>9033</v>
      </c>
      <c r="D1687" s="127">
        <v>1</v>
      </c>
    </row>
    <row r="1688" spans="1:4" x14ac:dyDescent="0.25">
      <c r="A1688" t="s">
        <v>3337</v>
      </c>
      <c r="B1688" s="131">
        <v>114</v>
      </c>
      <c r="C1688" s="132">
        <v>9243</v>
      </c>
      <c r="D1688" s="127">
        <v>1</v>
      </c>
    </row>
    <row r="1689" spans="1:4" x14ac:dyDescent="0.25">
      <c r="A1689" t="s">
        <v>3856</v>
      </c>
      <c r="B1689" s="131">
        <v>330</v>
      </c>
      <c r="C1689" s="132">
        <v>9298</v>
      </c>
      <c r="D1689" s="127">
        <v>1</v>
      </c>
    </row>
    <row r="1690" spans="1:4" x14ac:dyDescent="0.25">
      <c r="A1690" t="s">
        <v>4390</v>
      </c>
      <c r="B1690" s="131">
        <v>456</v>
      </c>
      <c r="C1690" s="132">
        <v>9355</v>
      </c>
      <c r="D1690" s="127">
        <v>1</v>
      </c>
    </row>
    <row r="1691" spans="1:4" x14ac:dyDescent="0.25">
      <c r="A1691" t="s">
        <v>4052</v>
      </c>
      <c r="B1691" s="131">
        <v>51</v>
      </c>
      <c r="C1691" s="132">
        <v>9418</v>
      </c>
      <c r="D1691" s="127">
        <v>1</v>
      </c>
    </row>
    <row r="1692" spans="1:4" x14ac:dyDescent="0.25">
      <c r="A1692" t="s">
        <v>3607</v>
      </c>
      <c r="B1692" s="131">
        <v>79</v>
      </c>
      <c r="C1692" s="132">
        <v>34082</v>
      </c>
      <c r="D1692" s="127">
        <v>1</v>
      </c>
    </row>
    <row r="1693" spans="1:4" x14ac:dyDescent="0.25">
      <c r="A1693" t="s">
        <v>4053</v>
      </c>
      <c r="B1693" s="131">
        <v>1005</v>
      </c>
      <c r="C1693" s="132">
        <v>37182</v>
      </c>
      <c r="D1693" s="127">
        <v>1</v>
      </c>
    </row>
    <row r="1694" spans="1:4" x14ac:dyDescent="0.25">
      <c r="A1694" t="s">
        <v>4391</v>
      </c>
      <c r="B1694" s="131">
        <v>173</v>
      </c>
      <c r="C1694" s="132">
        <v>37262</v>
      </c>
      <c r="D1694" s="127">
        <v>1</v>
      </c>
    </row>
    <row r="1695" spans="1:4" x14ac:dyDescent="0.25">
      <c r="A1695" t="s">
        <v>5277</v>
      </c>
      <c r="B1695" s="131">
        <v>368</v>
      </c>
      <c r="C1695" s="132">
        <v>40080</v>
      </c>
      <c r="D1695" s="127">
        <v>1</v>
      </c>
    </row>
    <row r="1696" spans="1:4" x14ac:dyDescent="0.25">
      <c r="A1696" t="s">
        <v>5014</v>
      </c>
      <c r="B1696" s="131">
        <v>168</v>
      </c>
      <c r="C1696" s="132">
        <v>40165</v>
      </c>
      <c r="D1696" s="127">
        <v>1</v>
      </c>
    </row>
    <row r="1697" spans="1:4" x14ac:dyDescent="0.25">
      <c r="A1697" t="s">
        <v>5278</v>
      </c>
      <c r="B1697" s="131">
        <v>922</v>
      </c>
      <c r="C1697" s="132">
        <v>42064</v>
      </c>
      <c r="D1697" s="127">
        <v>1</v>
      </c>
    </row>
    <row r="1698" spans="1:4" x14ac:dyDescent="0.25">
      <c r="A1698" t="s">
        <v>3608</v>
      </c>
      <c r="B1698" s="131">
        <v>47</v>
      </c>
      <c r="C1698" s="132">
        <v>42125</v>
      </c>
      <c r="D1698" s="127">
        <v>1</v>
      </c>
    </row>
    <row r="1699" spans="1:4" x14ac:dyDescent="0.25">
      <c r="A1699" t="s">
        <v>4636</v>
      </c>
      <c r="B1699" s="131">
        <v>91</v>
      </c>
      <c r="C1699" s="132">
        <v>42205</v>
      </c>
      <c r="D1699" s="127">
        <v>1</v>
      </c>
    </row>
    <row r="1700" spans="1:4" x14ac:dyDescent="0.25">
      <c r="A1700" t="s">
        <v>4637</v>
      </c>
      <c r="B1700" s="131">
        <v>536</v>
      </c>
      <c r="C1700" s="132">
        <v>49259</v>
      </c>
      <c r="D1700" s="127">
        <v>1</v>
      </c>
    </row>
    <row r="1701" spans="1:4" x14ac:dyDescent="0.25">
      <c r="A1701" t="s">
        <v>4392</v>
      </c>
      <c r="B1701" s="131">
        <v>253</v>
      </c>
      <c r="C1701" s="132">
        <v>5243</v>
      </c>
      <c r="D1701" s="127">
        <v>1</v>
      </c>
    </row>
    <row r="1702" spans="1:4" x14ac:dyDescent="0.25">
      <c r="A1702" t="s">
        <v>3298</v>
      </c>
      <c r="B1702" s="131">
        <v>69</v>
      </c>
      <c r="C1702" s="132">
        <v>37062</v>
      </c>
      <c r="D1702" s="127">
        <v>1</v>
      </c>
    </row>
    <row r="1703" spans="1:4" x14ac:dyDescent="0.25">
      <c r="A1703" t="s">
        <v>4638</v>
      </c>
      <c r="B1703" s="131">
        <v>53</v>
      </c>
      <c r="C1703" s="132">
        <v>40125</v>
      </c>
      <c r="D1703" s="127">
        <v>1</v>
      </c>
    </row>
    <row r="1704" spans="1:4" x14ac:dyDescent="0.25">
      <c r="A1704" t="s">
        <v>3609</v>
      </c>
      <c r="B1704" s="131">
        <v>273</v>
      </c>
      <c r="C1704" s="132">
        <v>42075</v>
      </c>
      <c r="D1704" s="127">
        <v>1</v>
      </c>
    </row>
    <row r="1705" spans="1:4" x14ac:dyDescent="0.25">
      <c r="A1705" t="s">
        <v>3299</v>
      </c>
      <c r="B1705" s="131">
        <v>67</v>
      </c>
      <c r="C1705" s="132">
        <v>5069</v>
      </c>
      <c r="D1705" s="127">
        <v>1</v>
      </c>
    </row>
    <row r="1706" spans="1:4" x14ac:dyDescent="0.25">
      <c r="A1706" t="s">
        <v>4639</v>
      </c>
      <c r="B1706" s="131">
        <v>260</v>
      </c>
      <c r="C1706" s="132">
        <v>5253</v>
      </c>
      <c r="D1706" s="127">
        <v>1</v>
      </c>
    </row>
    <row r="1707" spans="1:4" x14ac:dyDescent="0.25">
      <c r="A1707" t="s">
        <v>4393</v>
      </c>
      <c r="B1707" s="131">
        <v>605</v>
      </c>
      <c r="C1707" s="132">
        <v>9022</v>
      </c>
      <c r="D1707" s="127">
        <v>1</v>
      </c>
    </row>
    <row r="1708" spans="1:4" x14ac:dyDescent="0.25">
      <c r="A1708" t="s">
        <v>5279</v>
      </c>
      <c r="B1708" s="131">
        <v>235</v>
      </c>
      <c r="C1708" s="132">
        <v>9366</v>
      </c>
      <c r="D1708" s="127">
        <v>1</v>
      </c>
    </row>
    <row r="1709" spans="1:4" x14ac:dyDescent="0.25">
      <c r="A1709" t="s">
        <v>3857</v>
      </c>
      <c r="B1709" s="131">
        <v>2100</v>
      </c>
      <c r="C1709" s="132">
        <v>9380</v>
      </c>
      <c r="D1709" s="127">
        <v>1</v>
      </c>
    </row>
    <row r="1710" spans="1:4" x14ac:dyDescent="0.25">
      <c r="A1710" t="s">
        <v>5015</v>
      </c>
      <c r="B1710" s="131">
        <v>4604</v>
      </c>
      <c r="C1710" s="132">
        <v>37079</v>
      </c>
      <c r="D1710" s="127">
        <v>1</v>
      </c>
    </row>
    <row r="1711" spans="1:4" x14ac:dyDescent="0.25">
      <c r="A1711" t="s">
        <v>4054</v>
      </c>
      <c r="B1711" s="131">
        <v>180</v>
      </c>
      <c r="C1711" s="132">
        <v>42068</v>
      </c>
      <c r="D1711" s="127">
        <v>1</v>
      </c>
    </row>
    <row r="1712" spans="1:4" x14ac:dyDescent="0.25">
      <c r="A1712" t="s">
        <v>5282</v>
      </c>
      <c r="B1712" s="131">
        <v>486</v>
      </c>
      <c r="C1712" s="132">
        <v>5173</v>
      </c>
      <c r="D1712" s="127">
        <v>1</v>
      </c>
    </row>
    <row r="1713" spans="1:4" x14ac:dyDescent="0.25">
      <c r="A1713" t="s">
        <v>5017</v>
      </c>
      <c r="B1713" s="131">
        <v>579</v>
      </c>
      <c r="C1713" s="132">
        <v>34180</v>
      </c>
      <c r="D1713" s="127">
        <v>1</v>
      </c>
    </row>
    <row r="1714" spans="1:4" x14ac:dyDescent="0.25">
      <c r="A1714" t="s">
        <v>4394</v>
      </c>
      <c r="B1714" s="131">
        <v>94</v>
      </c>
      <c r="C1714" s="132">
        <v>37280</v>
      </c>
      <c r="D1714" s="127">
        <v>1</v>
      </c>
    </row>
    <row r="1715" spans="1:4" x14ac:dyDescent="0.25">
      <c r="A1715" t="s">
        <v>3611</v>
      </c>
      <c r="B1715" s="131">
        <v>111</v>
      </c>
      <c r="C1715" s="132">
        <v>42027</v>
      </c>
      <c r="D1715" s="127">
        <v>1</v>
      </c>
    </row>
    <row r="1716" spans="1:4" x14ac:dyDescent="0.25">
      <c r="A1716" s="129" t="s">
        <v>3858</v>
      </c>
      <c r="B1716" s="134">
        <v>5084</v>
      </c>
      <c r="C1716" s="132">
        <v>49044</v>
      </c>
      <c r="D1716">
        <v>0</v>
      </c>
    </row>
    <row r="1717" spans="1:4" x14ac:dyDescent="0.25">
      <c r="A1717" t="s">
        <v>3612</v>
      </c>
      <c r="B1717" s="131">
        <v>248</v>
      </c>
      <c r="C1717" s="132">
        <v>5086</v>
      </c>
      <c r="D1717" s="127">
        <v>1</v>
      </c>
    </row>
    <row r="1718" spans="1:4" x14ac:dyDescent="0.25">
      <c r="A1718" t="s">
        <v>3613</v>
      </c>
      <c r="B1718" s="131">
        <v>962</v>
      </c>
      <c r="C1718" s="132">
        <v>5090</v>
      </c>
      <c r="D1718" s="127">
        <v>1</v>
      </c>
    </row>
    <row r="1719" spans="1:4" x14ac:dyDescent="0.25">
      <c r="A1719" t="s">
        <v>4395</v>
      </c>
      <c r="B1719" s="131">
        <v>280</v>
      </c>
      <c r="C1719" s="132">
        <v>5096</v>
      </c>
      <c r="D1719" s="127">
        <v>1</v>
      </c>
    </row>
    <row r="1720" spans="1:4" x14ac:dyDescent="0.25">
      <c r="A1720" t="s">
        <v>4640</v>
      </c>
      <c r="B1720" s="131">
        <v>146</v>
      </c>
      <c r="C1720" s="132">
        <v>5209</v>
      </c>
      <c r="D1720" s="127">
        <v>1</v>
      </c>
    </row>
    <row r="1721" spans="1:4" x14ac:dyDescent="0.25">
      <c r="A1721" t="s">
        <v>4641</v>
      </c>
      <c r="B1721" s="131">
        <v>274</v>
      </c>
      <c r="C1721" s="132">
        <v>34154</v>
      </c>
      <c r="D1721" s="127">
        <v>1</v>
      </c>
    </row>
    <row r="1722" spans="1:4" x14ac:dyDescent="0.25">
      <c r="A1722" t="s">
        <v>5018</v>
      </c>
      <c r="B1722" s="131">
        <v>1059</v>
      </c>
      <c r="C1722" s="132">
        <v>37155</v>
      </c>
      <c r="D1722" s="127">
        <v>1</v>
      </c>
    </row>
    <row r="1723" spans="1:4" x14ac:dyDescent="0.25">
      <c r="A1723" s="129" t="s">
        <v>4642</v>
      </c>
      <c r="B1723" s="134">
        <v>52057</v>
      </c>
      <c r="C1723" s="132">
        <v>47034</v>
      </c>
      <c r="D1723">
        <v>0</v>
      </c>
    </row>
    <row r="1724" spans="1:4" x14ac:dyDescent="0.25">
      <c r="A1724" t="s">
        <v>3859</v>
      </c>
      <c r="B1724" s="131">
        <v>366</v>
      </c>
      <c r="C1724" s="132">
        <v>5058</v>
      </c>
      <c r="D1724" s="127">
        <v>1</v>
      </c>
    </row>
    <row r="1725" spans="1:4" x14ac:dyDescent="0.25">
      <c r="A1725" t="s">
        <v>4397</v>
      </c>
      <c r="B1725" s="131">
        <v>164</v>
      </c>
      <c r="C1725" s="132">
        <v>5067</v>
      </c>
      <c r="D1725" s="127">
        <v>1</v>
      </c>
    </row>
    <row r="1726" spans="1:4" x14ac:dyDescent="0.25">
      <c r="A1726" t="s">
        <v>4643</v>
      </c>
      <c r="B1726" s="131">
        <v>967</v>
      </c>
      <c r="C1726" s="132">
        <v>9159</v>
      </c>
      <c r="D1726" s="127">
        <v>1</v>
      </c>
    </row>
    <row r="1727" spans="1:4" x14ac:dyDescent="0.25">
      <c r="A1727" t="s">
        <v>4644</v>
      </c>
      <c r="B1727" s="131">
        <v>34</v>
      </c>
      <c r="C1727" s="132">
        <v>9292</v>
      </c>
      <c r="D1727" s="127">
        <v>1</v>
      </c>
    </row>
    <row r="1728" spans="1:4" x14ac:dyDescent="0.25">
      <c r="A1728" t="s">
        <v>3614</v>
      </c>
      <c r="B1728" s="131">
        <v>27</v>
      </c>
      <c r="C1728" s="132">
        <v>9467</v>
      </c>
      <c r="D1728" s="127">
        <v>1</v>
      </c>
    </row>
    <row r="1729" spans="1:4" x14ac:dyDescent="0.25">
      <c r="A1729" t="s">
        <v>4398</v>
      </c>
      <c r="B1729" s="131">
        <v>232</v>
      </c>
      <c r="C1729" s="132">
        <v>34107</v>
      </c>
      <c r="D1729" s="127">
        <v>1</v>
      </c>
    </row>
    <row r="1730" spans="1:4" x14ac:dyDescent="0.25">
      <c r="A1730" t="s">
        <v>4055</v>
      </c>
      <c r="B1730" s="131">
        <v>95</v>
      </c>
      <c r="C1730" s="132">
        <v>34246</v>
      </c>
      <c r="D1730" s="127">
        <v>1</v>
      </c>
    </row>
    <row r="1731" spans="1:4" x14ac:dyDescent="0.25">
      <c r="A1731" t="s">
        <v>4824</v>
      </c>
      <c r="B1731" s="131">
        <v>128</v>
      </c>
      <c r="C1731" s="132">
        <v>37021</v>
      </c>
      <c r="D1731" s="127">
        <v>1</v>
      </c>
    </row>
    <row r="1732" spans="1:4" x14ac:dyDescent="0.25">
      <c r="A1732" t="s">
        <v>5019</v>
      </c>
      <c r="B1732" s="131">
        <v>1103</v>
      </c>
      <c r="C1732" s="132">
        <v>37159</v>
      </c>
      <c r="D1732" s="127">
        <v>1</v>
      </c>
    </row>
    <row r="1733" spans="1:4" x14ac:dyDescent="0.25">
      <c r="A1733" t="s">
        <v>3301</v>
      </c>
      <c r="B1733" s="131">
        <v>118</v>
      </c>
      <c r="C1733" s="132">
        <v>37277</v>
      </c>
      <c r="D1733" s="127">
        <v>1</v>
      </c>
    </row>
    <row r="1734" spans="1:4" x14ac:dyDescent="0.25">
      <c r="A1734" t="s">
        <v>4399</v>
      </c>
      <c r="B1734" s="131">
        <v>251</v>
      </c>
      <c r="C1734" s="132">
        <v>40062</v>
      </c>
      <c r="D1734" s="127">
        <v>1</v>
      </c>
    </row>
    <row r="1735" spans="1:4" x14ac:dyDescent="0.25">
      <c r="A1735" t="s">
        <v>4400</v>
      </c>
      <c r="B1735" s="131">
        <v>153</v>
      </c>
      <c r="C1735" s="132">
        <v>47198</v>
      </c>
      <c r="D1735" s="127">
        <v>1</v>
      </c>
    </row>
    <row r="1736" spans="1:4" x14ac:dyDescent="0.25">
      <c r="A1736" t="s">
        <v>3302</v>
      </c>
      <c r="B1736" s="131">
        <v>243</v>
      </c>
      <c r="C1736" s="132">
        <v>47200</v>
      </c>
      <c r="D1736" s="127">
        <v>1</v>
      </c>
    </row>
    <row r="1737" spans="1:4" x14ac:dyDescent="0.25">
      <c r="A1737" t="s">
        <v>4401</v>
      </c>
      <c r="B1737" s="131">
        <v>40</v>
      </c>
      <c r="C1737" s="132">
        <v>5053</v>
      </c>
      <c r="D1737" s="127">
        <v>1</v>
      </c>
    </row>
    <row r="1738" spans="1:4" x14ac:dyDescent="0.25">
      <c r="A1738" t="s">
        <v>5020</v>
      </c>
      <c r="B1738" s="131">
        <v>431</v>
      </c>
      <c r="C1738" s="132">
        <v>24178</v>
      </c>
      <c r="D1738" s="127">
        <v>1</v>
      </c>
    </row>
    <row r="1739" spans="1:4" x14ac:dyDescent="0.25">
      <c r="A1739" t="s">
        <v>4402</v>
      </c>
      <c r="B1739" s="131">
        <v>193</v>
      </c>
      <c r="C1739" s="132">
        <v>34045</v>
      </c>
      <c r="D1739" s="127">
        <v>1</v>
      </c>
    </row>
    <row r="1740" spans="1:4" x14ac:dyDescent="0.25">
      <c r="A1740" t="s">
        <v>3303</v>
      </c>
      <c r="B1740" s="131">
        <v>45</v>
      </c>
      <c r="C1740" s="132">
        <v>37114</v>
      </c>
      <c r="D1740" s="127">
        <v>1</v>
      </c>
    </row>
    <row r="1741" spans="1:4" x14ac:dyDescent="0.25">
      <c r="A1741" s="129" t="s">
        <v>5021</v>
      </c>
      <c r="B1741" s="134">
        <v>5267</v>
      </c>
      <c r="C1741" s="132">
        <v>37332</v>
      </c>
      <c r="D1741">
        <v>0</v>
      </c>
    </row>
    <row r="1742" spans="1:4" x14ac:dyDescent="0.25">
      <c r="A1742" t="s">
        <v>3304</v>
      </c>
      <c r="B1742" s="131">
        <v>143</v>
      </c>
      <c r="C1742" s="132">
        <v>40007</v>
      </c>
      <c r="D1742" s="127">
        <v>1</v>
      </c>
    </row>
    <row r="1743" spans="1:4" x14ac:dyDescent="0.25">
      <c r="A1743" t="s">
        <v>4403</v>
      </c>
      <c r="B1743" s="131">
        <v>203</v>
      </c>
      <c r="C1743" s="132">
        <v>40109</v>
      </c>
      <c r="D1743" s="127">
        <v>1</v>
      </c>
    </row>
    <row r="1744" spans="1:4" x14ac:dyDescent="0.25">
      <c r="A1744" t="s">
        <v>3860</v>
      </c>
      <c r="B1744" s="131">
        <v>301</v>
      </c>
      <c r="C1744" s="132">
        <v>42200</v>
      </c>
      <c r="D1744" s="127">
        <v>1</v>
      </c>
    </row>
    <row r="1745" spans="1:4" x14ac:dyDescent="0.25">
      <c r="A1745" t="s">
        <v>3305</v>
      </c>
      <c r="B1745" s="131">
        <v>110</v>
      </c>
      <c r="C1745" s="132">
        <v>47162</v>
      </c>
      <c r="D1745" s="127">
        <v>1</v>
      </c>
    </row>
    <row r="1746" spans="1:4" x14ac:dyDescent="0.25">
      <c r="A1746" t="s">
        <v>3306</v>
      </c>
      <c r="B1746" s="131">
        <v>151</v>
      </c>
      <c r="C1746" s="132">
        <v>49012</v>
      </c>
      <c r="D1746" s="127">
        <v>1</v>
      </c>
    </row>
    <row r="1747" spans="1:4" x14ac:dyDescent="0.25">
      <c r="A1747" t="s">
        <v>3615</v>
      </c>
      <c r="B1747" s="131">
        <v>77</v>
      </c>
      <c r="C1747" s="132">
        <v>49249</v>
      </c>
      <c r="D1747" s="127">
        <v>1</v>
      </c>
    </row>
    <row r="1748" spans="1:4" x14ac:dyDescent="0.25">
      <c r="A1748" t="s">
        <v>4825</v>
      </c>
      <c r="B1748" s="131">
        <v>31</v>
      </c>
      <c r="C1748" s="132">
        <v>49266</v>
      </c>
      <c r="D1748" s="127">
        <v>1</v>
      </c>
    </row>
    <row r="1749" spans="1:4" x14ac:dyDescent="0.25">
      <c r="A1749" t="s">
        <v>3307</v>
      </c>
      <c r="B1749" s="131">
        <v>820</v>
      </c>
      <c r="C1749" s="132">
        <v>5144</v>
      </c>
      <c r="D1749" s="127">
        <v>1</v>
      </c>
    </row>
    <row r="1750" spans="1:4" x14ac:dyDescent="0.25">
      <c r="A1750" t="s">
        <v>3616</v>
      </c>
      <c r="B1750" s="131">
        <v>33</v>
      </c>
      <c r="C1750" s="132">
        <v>9340</v>
      </c>
      <c r="D1750" s="127">
        <v>1</v>
      </c>
    </row>
    <row r="1751" spans="1:4" x14ac:dyDescent="0.25">
      <c r="A1751" s="129" t="s">
        <v>4826</v>
      </c>
      <c r="B1751" s="134">
        <v>39821</v>
      </c>
      <c r="C1751" s="132">
        <v>9386</v>
      </c>
      <c r="D1751">
        <v>0</v>
      </c>
    </row>
    <row r="1752" spans="1:4" x14ac:dyDescent="0.25">
      <c r="A1752" t="s">
        <v>4404</v>
      </c>
      <c r="B1752" s="131">
        <v>253</v>
      </c>
      <c r="C1752" s="132">
        <v>9398</v>
      </c>
      <c r="D1752" s="127">
        <v>1</v>
      </c>
    </row>
    <row r="1753" spans="1:4" x14ac:dyDescent="0.25">
      <c r="A1753" t="s">
        <v>3308</v>
      </c>
      <c r="B1753" s="131">
        <v>232</v>
      </c>
      <c r="C1753" s="132">
        <v>9476</v>
      </c>
      <c r="D1753" s="127">
        <v>1</v>
      </c>
    </row>
    <row r="1754" spans="1:4" x14ac:dyDescent="0.25">
      <c r="A1754" t="s">
        <v>4645</v>
      </c>
      <c r="B1754" s="131">
        <v>28</v>
      </c>
      <c r="C1754" s="132">
        <v>34227</v>
      </c>
      <c r="D1754" s="127">
        <v>1</v>
      </c>
    </row>
    <row r="1755" spans="1:4" x14ac:dyDescent="0.25">
      <c r="A1755" t="s">
        <v>3309</v>
      </c>
      <c r="B1755" s="131">
        <v>4653</v>
      </c>
      <c r="C1755" s="132">
        <v>37208</v>
      </c>
      <c r="D1755" s="127">
        <v>1</v>
      </c>
    </row>
    <row r="1756" spans="1:4" x14ac:dyDescent="0.25">
      <c r="A1756" t="s">
        <v>3617</v>
      </c>
      <c r="B1756" s="131">
        <v>475</v>
      </c>
      <c r="C1756" s="132">
        <v>37343</v>
      </c>
      <c r="D1756" s="127">
        <v>1</v>
      </c>
    </row>
    <row r="1757" spans="1:4" x14ac:dyDescent="0.25">
      <c r="A1757" t="s">
        <v>4827</v>
      </c>
      <c r="B1757" s="131">
        <v>176</v>
      </c>
      <c r="C1757" s="132">
        <v>40018</v>
      </c>
      <c r="D1757" s="127">
        <v>1</v>
      </c>
    </row>
    <row r="1758" spans="1:4" x14ac:dyDescent="0.25">
      <c r="A1758" t="s">
        <v>4057</v>
      </c>
      <c r="B1758" s="131">
        <v>192</v>
      </c>
      <c r="C1758" s="132">
        <v>40061</v>
      </c>
      <c r="D1758" s="127">
        <v>1</v>
      </c>
    </row>
    <row r="1759" spans="1:4" x14ac:dyDescent="0.25">
      <c r="A1759" t="s">
        <v>3861</v>
      </c>
      <c r="B1759" s="131">
        <v>1526</v>
      </c>
      <c r="C1759" s="132">
        <v>47022</v>
      </c>
      <c r="D1759" s="127">
        <v>1</v>
      </c>
    </row>
    <row r="1760" spans="1:4" x14ac:dyDescent="0.25">
      <c r="A1760" t="s">
        <v>3862</v>
      </c>
      <c r="B1760" s="131">
        <v>773</v>
      </c>
      <c r="C1760" s="132">
        <v>47152</v>
      </c>
      <c r="D1760" s="127">
        <v>1</v>
      </c>
    </row>
    <row r="1761" spans="1:4" x14ac:dyDescent="0.25">
      <c r="A1761" t="s">
        <v>4056</v>
      </c>
      <c r="B1761" s="131">
        <v>139</v>
      </c>
      <c r="C1761" s="132">
        <v>47199</v>
      </c>
      <c r="D1761" s="127">
        <v>1</v>
      </c>
    </row>
    <row r="1762" spans="1:4" x14ac:dyDescent="0.25">
      <c r="A1762" t="s">
        <v>4646</v>
      </c>
      <c r="B1762" s="131">
        <v>118</v>
      </c>
      <c r="C1762" s="132">
        <v>47225</v>
      </c>
      <c r="D1762" s="127">
        <v>1</v>
      </c>
    </row>
    <row r="1763" spans="1:4" x14ac:dyDescent="0.25">
      <c r="A1763" t="s">
        <v>4405</v>
      </c>
      <c r="B1763" s="131">
        <v>557</v>
      </c>
      <c r="C1763" s="132">
        <v>9419</v>
      </c>
      <c r="D1763" s="127">
        <v>1</v>
      </c>
    </row>
    <row r="1764" spans="1:4" x14ac:dyDescent="0.25">
      <c r="A1764" t="s">
        <v>3618</v>
      </c>
      <c r="B1764" s="131">
        <v>273</v>
      </c>
      <c r="C1764" s="132">
        <v>37100</v>
      </c>
      <c r="D1764" s="127">
        <v>1</v>
      </c>
    </row>
    <row r="1765" spans="1:4" x14ac:dyDescent="0.25">
      <c r="A1765" t="s">
        <v>3619</v>
      </c>
      <c r="B1765" s="131">
        <v>432</v>
      </c>
      <c r="C1765" s="132">
        <v>37266</v>
      </c>
      <c r="D1765" s="127">
        <v>1</v>
      </c>
    </row>
    <row r="1766" spans="1:4" x14ac:dyDescent="0.25">
      <c r="A1766" t="s">
        <v>4828</v>
      </c>
      <c r="B1766" s="131">
        <v>24</v>
      </c>
      <c r="C1766" s="132">
        <v>42073</v>
      </c>
      <c r="D1766" s="127">
        <v>1</v>
      </c>
    </row>
    <row r="1767" spans="1:4" x14ac:dyDescent="0.25">
      <c r="A1767" t="s">
        <v>3620</v>
      </c>
      <c r="B1767" s="131">
        <v>116</v>
      </c>
      <c r="C1767" s="132">
        <v>42135</v>
      </c>
      <c r="D1767" s="127">
        <v>1</v>
      </c>
    </row>
    <row r="1768" spans="1:4" x14ac:dyDescent="0.25">
      <c r="A1768" t="s">
        <v>4058</v>
      </c>
      <c r="B1768" s="131">
        <v>133</v>
      </c>
      <c r="C1768" s="132">
        <v>42152</v>
      </c>
      <c r="D1768" s="127">
        <v>1</v>
      </c>
    </row>
    <row r="1769" spans="1:4" x14ac:dyDescent="0.25">
      <c r="A1769" t="s">
        <v>4059</v>
      </c>
      <c r="B1769" s="131">
        <v>26</v>
      </c>
      <c r="C1769" s="132">
        <v>49272</v>
      </c>
      <c r="D1769" s="127">
        <v>1</v>
      </c>
    </row>
    <row r="1770" spans="1:4" x14ac:dyDescent="0.25">
      <c r="A1770" t="s">
        <v>4647</v>
      </c>
      <c r="B1770" s="131">
        <v>49</v>
      </c>
      <c r="C1770" s="132">
        <v>5043</v>
      </c>
      <c r="D1770" s="127">
        <v>1</v>
      </c>
    </row>
    <row r="1771" spans="1:4" x14ac:dyDescent="0.25">
      <c r="A1771" t="s">
        <v>5283</v>
      </c>
      <c r="B1771" s="131">
        <v>740</v>
      </c>
      <c r="C1771" s="132">
        <v>5139</v>
      </c>
      <c r="D1771" s="127">
        <v>1</v>
      </c>
    </row>
    <row r="1772" spans="1:4" x14ac:dyDescent="0.25">
      <c r="A1772" t="s">
        <v>4406</v>
      </c>
      <c r="B1772" s="131">
        <v>103</v>
      </c>
      <c r="C1772" s="132">
        <v>9011</v>
      </c>
      <c r="D1772" s="127">
        <v>1</v>
      </c>
    </row>
    <row r="1773" spans="1:4" x14ac:dyDescent="0.25">
      <c r="A1773" t="s">
        <v>4829</v>
      </c>
      <c r="B1773" s="131">
        <v>26</v>
      </c>
      <c r="C1773" s="132">
        <v>9220</v>
      </c>
      <c r="D1773" s="127">
        <v>1</v>
      </c>
    </row>
    <row r="1774" spans="1:4" x14ac:dyDescent="0.25">
      <c r="A1774" t="s">
        <v>4830</v>
      </c>
      <c r="B1774" s="131">
        <v>58</v>
      </c>
      <c r="C1774" s="132">
        <v>9389</v>
      </c>
      <c r="D1774" s="127">
        <v>1</v>
      </c>
    </row>
    <row r="1775" spans="1:4" x14ac:dyDescent="0.25">
      <c r="A1775" t="s">
        <v>4407</v>
      </c>
      <c r="B1775" s="131">
        <v>84</v>
      </c>
      <c r="C1775" s="132">
        <v>34234</v>
      </c>
      <c r="D1775" s="127">
        <v>1</v>
      </c>
    </row>
    <row r="1776" spans="1:4" x14ac:dyDescent="0.25">
      <c r="A1776" t="s">
        <v>4831</v>
      </c>
      <c r="B1776" s="131">
        <v>96</v>
      </c>
      <c r="C1776" s="132">
        <v>37041</v>
      </c>
      <c r="D1776" s="127">
        <v>1</v>
      </c>
    </row>
    <row r="1777" spans="1:4" x14ac:dyDescent="0.25">
      <c r="A1777" t="s">
        <v>4408</v>
      </c>
      <c r="B1777" s="131">
        <v>784</v>
      </c>
      <c r="C1777" s="132">
        <v>37157</v>
      </c>
      <c r="D1777" s="127">
        <v>1</v>
      </c>
    </row>
    <row r="1778" spans="1:4" x14ac:dyDescent="0.25">
      <c r="A1778" t="s">
        <v>4060</v>
      </c>
      <c r="B1778" s="131">
        <v>76</v>
      </c>
      <c r="C1778" s="132">
        <v>37180</v>
      </c>
      <c r="D1778" s="127">
        <v>1</v>
      </c>
    </row>
    <row r="1779" spans="1:4" x14ac:dyDescent="0.25">
      <c r="A1779" t="s">
        <v>5022</v>
      </c>
      <c r="B1779" s="131">
        <v>73</v>
      </c>
      <c r="C1779" s="132">
        <v>5015</v>
      </c>
      <c r="D1779" s="127">
        <v>1</v>
      </c>
    </row>
    <row r="1780" spans="1:4" x14ac:dyDescent="0.25">
      <c r="A1780" t="s">
        <v>3621</v>
      </c>
      <c r="B1780" s="131">
        <v>44</v>
      </c>
      <c r="C1780" s="132">
        <v>5118</v>
      </c>
      <c r="D1780" s="127">
        <v>1</v>
      </c>
    </row>
    <row r="1781" spans="1:4" x14ac:dyDescent="0.25">
      <c r="A1781" t="s">
        <v>5284</v>
      </c>
      <c r="B1781" s="131">
        <v>151</v>
      </c>
      <c r="C1781" s="132">
        <v>5174</v>
      </c>
      <c r="D1781" s="127">
        <v>1</v>
      </c>
    </row>
    <row r="1782" spans="1:4" x14ac:dyDescent="0.25">
      <c r="A1782" t="s">
        <v>4409</v>
      </c>
      <c r="B1782" s="131">
        <v>302</v>
      </c>
      <c r="C1782" s="132">
        <v>5198</v>
      </c>
      <c r="D1782" s="127">
        <v>1</v>
      </c>
    </row>
    <row r="1783" spans="1:4" x14ac:dyDescent="0.25">
      <c r="A1783" t="s">
        <v>4410</v>
      </c>
      <c r="B1783" s="131">
        <v>201</v>
      </c>
      <c r="C1783" s="132">
        <v>5229</v>
      </c>
      <c r="D1783" s="127">
        <v>1</v>
      </c>
    </row>
    <row r="1784" spans="1:4" x14ac:dyDescent="0.25">
      <c r="A1784" t="s">
        <v>3622</v>
      </c>
      <c r="B1784" s="131">
        <v>783</v>
      </c>
      <c r="C1784" s="132">
        <v>9328</v>
      </c>
      <c r="D1784" s="127">
        <v>1</v>
      </c>
    </row>
    <row r="1785" spans="1:4" x14ac:dyDescent="0.25">
      <c r="A1785" t="s">
        <v>4832</v>
      </c>
      <c r="B1785" s="131">
        <v>414</v>
      </c>
      <c r="C1785" s="132">
        <v>40211</v>
      </c>
      <c r="D1785" s="127">
        <v>1</v>
      </c>
    </row>
    <row r="1786" spans="1:4" x14ac:dyDescent="0.25">
      <c r="A1786" t="s">
        <v>4061</v>
      </c>
      <c r="B1786" s="131">
        <v>476</v>
      </c>
      <c r="C1786" s="132">
        <v>42042</v>
      </c>
      <c r="D1786" s="127">
        <v>1</v>
      </c>
    </row>
    <row r="1787" spans="1:4" x14ac:dyDescent="0.25">
      <c r="A1787" t="s">
        <v>4833</v>
      </c>
      <c r="B1787" s="131">
        <v>47</v>
      </c>
      <c r="C1787" s="132">
        <v>47016</v>
      </c>
      <c r="D1787" s="127">
        <v>1</v>
      </c>
    </row>
    <row r="1788" spans="1:4" x14ac:dyDescent="0.25">
      <c r="A1788" t="s">
        <v>3623</v>
      </c>
      <c r="B1788" s="131">
        <v>34</v>
      </c>
      <c r="C1788" s="132">
        <v>9130</v>
      </c>
      <c r="D1788" s="127">
        <v>1</v>
      </c>
    </row>
    <row r="1789" spans="1:4" x14ac:dyDescent="0.25">
      <c r="A1789" t="s">
        <v>4834</v>
      </c>
      <c r="B1789" s="131">
        <v>101</v>
      </c>
      <c r="C1789" s="132">
        <v>34185</v>
      </c>
      <c r="D1789" s="127">
        <v>1</v>
      </c>
    </row>
    <row r="1790" spans="1:4" x14ac:dyDescent="0.25">
      <c r="A1790" t="s">
        <v>4411</v>
      </c>
      <c r="B1790" s="131">
        <v>86</v>
      </c>
      <c r="C1790" s="132">
        <v>37005</v>
      </c>
      <c r="D1790" s="127">
        <v>1</v>
      </c>
    </row>
    <row r="1791" spans="1:4" x14ac:dyDescent="0.25">
      <c r="A1791" t="s">
        <v>4412</v>
      </c>
      <c r="B1791" s="131">
        <v>89</v>
      </c>
      <c r="C1791" s="132">
        <v>37050</v>
      </c>
      <c r="D1791" s="127">
        <v>1</v>
      </c>
    </row>
    <row r="1792" spans="1:4" x14ac:dyDescent="0.25">
      <c r="A1792" t="s">
        <v>4413</v>
      </c>
      <c r="B1792" s="131">
        <v>137</v>
      </c>
      <c r="C1792" s="132">
        <v>37116</v>
      </c>
      <c r="D1792" s="127">
        <v>1</v>
      </c>
    </row>
    <row r="1793" spans="1:4" x14ac:dyDescent="0.25">
      <c r="A1793" t="s">
        <v>4414</v>
      </c>
      <c r="B1793" s="131">
        <v>3041</v>
      </c>
      <c r="C1793" s="132">
        <v>40220</v>
      </c>
      <c r="D1793" s="127">
        <v>1</v>
      </c>
    </row>
    <row r="1794" spans="1:4" x14ac:dyDescent="0.25">
      <c r="A1794" t="s">
        <v>3624</v>
      </c>
      <c r="B1794" s="131">
        <v>77</v>
      </c>
      <c r="C1794" s="132">
        <v>42107</v>
      </c>
      <c r="D1794" s="127">
        <v>1</v>
      </c>
    </row>
    <row r="1795" spans="1:4" x14ac:dyDescent="0.25">
      <c r="A1795" t="s">
        <v>5023</v>
      </c>
      <c r="B1795" s="131">
        <v>287</v>
      </c>
      <c r="C1795" s="132">
        <v>42197</v>
      </c>
      <c r="D1795" s="127">
        <v>1</v>
      </c>
    </row>
    <row r="1796" spans="1:4" x14ac:dyDescent="0.25">
      <c r="A1796" t="s">
        <v>3310</v>
      </c>
      <c r="B1796" s="131">
        <v>4180</v>
      </c>
      <c r="C1796" s="132">
        <v>5171</v>
      </c>
      <c r="D1796" s="127">
        <v>1</v>
      </c>
    </row>
    <row r="1797" spans="1:4" x14ac:dyDescent="0.25">
      <c r="A1797" t="s">
        <v>3625</v>
      </c>
      <c r="B1797" s="131">
        <v>34</v>
      </c>
      <c r="C1797" s="132">
        <v>5196</v>
      </c>
      <c r="D1797" s="127">
        <v>1</v>
      </c>
    </row>
    <row r="1798" spans="1:4" x14ac:dyDescent="0.25">
      <c r="A1798" t="s">
        <v>3311</v>
      </c>
      <c r="B1798" s="131">
        <v>775</v>
      </c>
      <c r="C1798" s="132">
        <v>5230</v>
      </c>
      <c r="D1798" s="127">
        <v>1</v>
      </c>
    </row>
    <row r="1799" spans="1:4" x14ac:dyDescent="0.25">
      <c r="A1799" t="s">
        <v>3626</v>
      </c>
      <c r="B1799" s="131">
        <v>22</v>
      </c>
      <c r="C1799" s="132">
        <v>24042</v>
      </c>
      <c r="D1799" s="127">
        <v>1</v>
      </c>
    </row>
    <row r="1800" spans="1:4" x14ac:dyDescent="0.25">
      <c r="A1800" t="s">
        <v>3312</v>
      </c>
      <c r="B1800" s="131">
        <v>78</v>
      </c>
      <c r="C1800" s="132">
        <v>37334</v>
      </c>
      <c r="D1800" s="127">
        <v>1</v>
      </c>
    </row>
    <row r="1801" spans="1:4" x14ac:dyDescent="0.25">
      <c r="A1801" t="s">
        <v>4648</v>
      </c>
      <c r="B1801" s="131">
        <v>46</v>
      </c>
      <c r="C1801" s="132">
        <v>40126</v>
      </c>
      <c r="D1801" s="127">
        <v>1</v>
      </c>
    </row>
    <row r="1802" spans="1:4" x14ac:dyDescent="0.25">
      <c r="A1802" t="s">
        <v>4415</v>
      </c>
      <c r="B1802" s="131">
        <v>521</v>
      </c>
      <c r="C1802" s="132">
        <v>42110</v>
      </c>
      <c r="D1802" s="127">
        <v>1</v>
      </c>
    </row>
    <row r="1803" spans="1:4" x14ac:dyDescent="0.25">
      <c r="A1803" t="s">
        <v>3863</v>
      </c>
      <c r="B1803" s="131">
        <v>501</v>
      </c>
      <c r="C1803" s="132">
        <v>5040</v>
      </c>
      <c r="D1803" s="127">
        <v>1</v>
      </c>
    </row>
    <row r="1804" spans="1:4" x14ac:dyDescent="0.25">
      <c r="A1804" t="s">
        <v>3896</v>
      </c>
      <c r="B1804" s="131">
        <v>1812</v>
      </c>
      <c r="C1804" s="132">
        <v>5079</v>
      </c>
      <c r="D1804" s="127">
        <v>1</v>
      </c>
    </row>
    <row r="1805" spans="1:4" x14ac:dyDescent="0.25">
      <c r="A1805" t="s">
        <v>5024</v>
      </c>
      <c r="B1805" s="131">
        <v>411</v>
      </c>
      <c r="C1805" s="132">
        <v>9308</v>
      </c>
      <c r="D1805" s="127">
        <v>1</v>
      </c>
    </row>
    <row r="1806" spans="1:4" x14ac:dyDescent="0.25">
      <c r="A1806" s="130" t="s">
        <v>5025</v>
      </c>
      <c r="B1806" s="135">
        <v>8745</v>
      </c>
      <c r="C1806" s="132">
        <v>34094</v>
      </c>
      <c r="D1806" s="137">
        <v>1</v>
      </c>
    </row>
    <row r="1807" spans="1:4" x14ac:dyDescent="0.25">
      <c r="A1807" t="s">
        <v>4416</v>
      </c>
      <c r="B1807" s="131">
        <v>340</v>
      </c>
      <c r="C1807" s="132">
        <v>37099</v>
      </c>
      <c r="D1807" s="127">
        <v>1</v>
      </c>
    </row>
    <row r="1808" spans="1:4" x14ac:dyDescent="0.25">
      <c r="A1808" t="s">
        <v>3627</v>
      </c>
      <c r="B1808" s="131">
        <v>334</v>
      </c>
      <c r="C1808" s="132">
        <v>42088</v>
      </c>
      <c r="D1808" s="127">
        <v>1</v>
      </c>
    </row>
    <row r="1809" spans="1:4" x14ac:dyDescent="0.25">
      <c r="A1809" t="s">
        <v>3864</v>
      </c>
      <c r="B1809" s="131">
        <v>3012</v>
      </c>
      <c r="C1809" s="132">
        <v>42212</v>
      </c>
      <c r="D1809" s="127">
        <v>1</v>
      </c>
    </row>
    <row r="1810" spans="1:4" x14ac:dyDescent="0.25">
      <c r="A1810" t="s">
        <v>4835</v>
      </c>
      <c r="B1810" s="131">
        <v>56</v>
      </c>
      <c r="C1810" s="132">
        <v>47029</v>
      </c>
      <c r="D1810" s="127">
        <v>1</v>
      </c>
    </row>
    <row r="1811" spans="1:4" x14ac:dyDescent="0.25">
      <c r="A1811" t="s">
        <v>3313</v>
      </c>
      <c r="B1811" s="131">
        <v>37</v>
      </c>
      <c r="C1811" s="132">
        <v>37196</v>
      </c>
      <c r="D1811" s="127">
        <v>1</v>
      </c>
    </row>
    <row r="1812" spans="1:4" x14ac:dyDescent="0.25">
      <c r="A1812" t="s">
        <v>4417</v>
      </c>
      <c r="B1812" s="131">
        <v>94</v>
      </c>
      <c r="C1812" s="132">
        <v>37341</v>
      </c>
      <c r="D1812" s="127">
        <v>1</v>
      </c>
    </row>
    <row r="1813" spans="1:4" x14ac:dyDescent="0.25">
      <c r="A1813" t="s">
        <v>3314</v>
      </c>
      <c r="B1813" s="131">
        <v>418</v>
      </c>
      <c r="C1813" s="132">
        <v>42166</v>
      </c>
      <c r="D1813" s="127">
        <v>1</v>
      </c>
    </row>
    <row r="1814" spans="1:4" x14ac:dyDescent="0.25">
      <c r="A1814" s="130" t="s">
        <v>5285</v>
      </c>
      <c r="B1814" s="135">
        <v>8665</v>
      </c>
      <c r="C1814" s="132">
        <v>47026</v>
      </c>
      <c r="D1814" s="137">
        <v>1</v>
      </c>
    </row>
    <row r="1815" spans="1:4" x14ac:dyDescent="0.25">
      <c r="A1815" t="s">
        <v>4062</v>
      </c>
      <c r="B1815" s="131">
        <v>954</v>
      </c>
      <c r="C1815" s="132">
        <v>47169</v>
      </c>
      <c r="D1815" s="127">
        <v>1</v>
      </c>
    </row>
    <row r="1816" spans="1:4" x14ac:dyDescent="0.25">
      <c r="A1816" t="s">
        <v>5029</v>
      </c>
      <c r="B1816" s="131">
        <v>65</v>
      </c>
      <c r="C1816" s="132">
        <v>37089</v>
      </c>
      <c r="D1816" s="127">
        <v>1</v>
      </c>
    </row>
    <row r="1817" spans="1:4" x14ac:dyDescent="0.25">
      <c r="A1817" t="s">
        <v>5030</v>
      </c>
      <c r="B1817" s="131">
        <v>48</v>
      </c>
      <c r="C1817" s="132">
        <v>37336</v>
      </c>
      <c r="D1817" s="127">
        <v>1</v>
      </c>
    </row>
    <row r="1818" spans="1:4" x14ac:dyDescent="0.25">
      <c r="A1818" t="s">
        <v>3865</v>
      </c>
      <c r="B1818" s="131">
        <v>2114</v>
      </c>
      <c r="C1818" s="132">
        <v>40008</v>
      </c>
      <c r="D1818" s="127">
        <v>1</v>
      </c>
    </row>
    <row r="1819" spans="1:4" x14ac:dyDescent="0.25">
      <c r="A1819" t="s">
        <v>5286</v>
      </c>
      <c r="B1819" s="131">
        <v>148</v>
      </c>
      <c r="C1819" s="132">
        <v>42187</v>
      </c>
      <c r="D1819" s="127">
        <v>1</v>
      </c>
    </row>
    <row r="1820" spans="1:4" x14ac:dyDescent="0.25">
      <c r="A1820" t="s">
        <v>4653</v>
      </c>
      <c r="B1820" s="131">
        <v>192</v>
      </c>
      <c r="C1820" s="132">
        <v>47208</v>
      </c>
      <c r="D1820" s="127">
        <v>1</v>
      </c>
    </row>
    <row r="1821" spans="1:4" x14ac:dyDescent="0.25">
      <c r="A1821" t="s">
        <v>3316</v>
      </c>
      <c r="B1821" s="131">
        <v>230</v>
      </c>
      <c r="C1821" s="132">
        <v>49097</v>
      </c>
      <c r="D1821" s="127">
        <v>1</v>
      </c>
    </row>
    <row r="1822" spans="1:4" x14ac:dyDescent="0.25">
      <c r="A1822" t="s">
        <v>4649</v>
      </c>
      <c r="B1822" s="131">
        <v>55</v>
      </c>
      <c r="C1822" s="132">
        <v>5226</v>
      </c>
      <c r="D1822" s="127">
        <v>1</v>
      </c>
    </row>
    <row r="1823" spans="1:4" x14ac:dyDescent="0.25">
      <c r="A1823" t="s">
        <v>4836</v>
      </c>
      <c r="B1823" s="131">
        <v>24</v>
      </c>
      <c r="C1823" s="132">
        <v>9039</v>
      </c>
      <c r="D1823" s="127">
        <v>1</v>
      </c>
    </row>
    <row r="1824" spans="1:4" x14ac:dyDescent="0.25">
      <c r="A1824" t="s">
        <v>4650</v>
      </c>
      <c r="B1824" s="131">
        <v>1372</v>
      </c>
      <c r="C1824" s="132">
        <v>9323</v>
      </c>
      <c r="D1824" s="127">
        <v>1</v>
      </c>
    </row>
    <row r="1825" spans="1:4" x14ac:dyDescent="0.25">
      <c r="A1825" t="s">
        <v>5026</v>
      </c>
      <c r="B1825" s="131">
        <v>276</v>
      </c>
      <c r="C1825" s="132">
        <v>9351</v>
      </c>
      <c r="D1825" s="127">
        <v>1</v>
      </c>
    </row>
    <row r="1826" spans="1:4" x14ac:dyDescent="0.25">
      <c r="A1826" t="s">
        <v>5027</v>
      </c>
      <c r="B1826" s="131">
        <v>248</v>
      </c>
      <c r="C1826" s="132">
        <v>34048</v>
      </c>
      <c r="D1826" s="127">
        <v>1</v>
      </c>
    </row>
    <row r="1827" spans="1:4" x14ac:dyDescent="0.25">
      <c r="A1827" t="s">
        <v>5028</v>
      </c>
      <c r="B1827" s="131">
        <v>36</v>
      </c>
      <c r="C1827" s="132">
        <v>42087</v>
      </c>
      <c r="D1827" s="127">
        <v>1</v>
      </c>
    </row>
    <row r="1828" spans="1:4" x14ac:dyDescent="0.25">
      <c r="A1828" t="s">
        <v>3628</v>
      </c>
      <c r="B1828" s="131">
        <v>72</v>
      </c>
      <c r="C1828" s="132">
        <v>5133</v>
      </c>
      <c r="D1828" s="127">
        <v>1</v>
      </c>
    </row>
    <row r="1829" spans="1:4" x14ac:dyDescent="0.25">
      <c r="A1829" t="s">
        <v>4651</v>
      </c>
      <c r="B1829" s="131">
        <v>175</v>
      </c>
      <c r="C1829" s="132">
        <v>5180</v>
      </c>
      <c r="D1829" s="127">
        <v>1</v>
      </c>
    </row>
    <row r="1830" spans="1:4" x14ac:dyDescent="0.25">
      <c r="A1830" t="s">
        <v>3629</v>
      </c>
      <c r="B1830" s="131">
        <v>121</v>
      </c>
      <c r="C1830" s="132">
        <v>9176</v>
      </c>
      <c r="D1830" s="127">
        <v>1</v>
      </c>
    </row>
    <row r="1831" spans="1:4" x14ac:dyDescent="0.25">
      <c r="A1831" t="s">
        <v>5287</v>
      </c>
      <c r="B1831" s="131">
        <v>253</v>
      </c>
      <c r="C1831" s="132">
        <v>9311</v>
      </c>
      <c r="D1831" s="127">
        <v>1</v>
      </c>
    </row>
    <row r="1832" spans="1:4" x14ac:dyDescent="0.25">
      <c r="A1832" t="s">
        <v>4652</v>
      </c>
      <c r="B1832" s="131">
        <v>252</v>
      </c>
      <c r="C1832" s="132">
        <v>34039</v>
      </c>
      <c r="D1832" s="127">
        <v>1</v>
      </c>
    </row>
    <row r="1833" spans="1:4" x14ac:dyDescent="0.25">
      <c r="A1833" t="s">
        <v>3630</v>
      </c>
      <c r="B1833" s="131">
        <v>31</v>
      </c>
      <c r="C1833" s="132">
        <v>34109</v>
      </c>
      <c r="D1833" s="127">
        <v>1</v>
      </c>
    </row>
    <row r="1834" spans="1:4" x14ac:dyDescent="0.25">
      <c r="A1834" t="s">
        <v>5031</v>
      </c>
      <c r="B1834" s="131">
        <v>400</v>
      </c>
      <c r="C1834" s="132">
        <v>34124</v>
      </c>
      <c r="D1834" s="127">
        <v>1</v>
      </c>
    </row>
    <row r="1835" spans="1:4" x14ac:dyDescent="0.25">
      <c r="A1835" t="s">
        <v>4063</v>
      </c>
      <c r="B1835" s="131">
        <v>43</v>
      </c>
      <c r="C1835" s="132">
        <v>34205</v>
      </c>
      <c r="D1835" s="127">
        <v>1</v>
      </c>
    </row>
    <row r="1836" spans="1:4" x14ac:dyDescent="0.25">
      <c r="A1836" t="s">
        <v>3631</v>
      </c>
      <c r="B1836" s="131">
        <v>70</v>
      </c>
      <c r="C1836" s="132">
        <v>37149</v>
      </c>
      <c r="D1836" s="127">
        <v>1</v>
      </c>
    </row>
    <row r="1837" spans="1:4" x14ac:dyDescent="0.25">
      <c r="A1837" t="s">
        <v>5288</v>
      </c>
      <c r="B1837" s="131">
        <v>400</v>
      </c>
      <c r="C1837" s="132">
        <v>40111</v>
      </c>
      <c r="D1837" s="127">
        <v>1</v>
      </c>
    </row>
    <row r="1838" spans="1:4" x14ac:dyDescent="0.25">
      <c r="A1838" t="s">
        <v>3632</v>
      </c>
      <c r="B1838" s="131">
        <v>604</v>
      </c>
      <c r="C1838" s="132">
        <v>42021</v>
      </c>
      <c r="D1838" s="127">
        <v>1</v>
      </c>
    </row>
    <row r="1839" spans="1:4" x14ac:dyDescent="0.25">
      <c r="A1839" t="s">
        <v>5032</v>
      </c>
      <c r="B1839" s="131">
        <v>159</v>
      </c>
      <c r="C1839" s="132">
        <v>47203</v>
      </c>
      <c r="D1839" s="127">
        <v>1</v>
      </c>
    </row>
    <row r="1840" spans="1:4" x14ac:dyDescent="0.25">
      <c r="A1840" t="s">
        <v>4418</v>
      </c>
      <c r="B1840" s="131">
        <v>187</v>
      </c>
      <c r="C1840" s="132">
        <v>5103</v>
      </c>
      <c r="D1840" s="127">
        <v>1</v>
      </c>
    </row>
    <row r="1841" spans="1:4" x14ac:dyDescent="0.25">
      <c r="A1841" t="s">
        <v>4837</v>
      </c>
      <c r="B1841" s="131">
        <v>64</v>
      </c>
      <c r="C1841" s="132">
        <v>5125</v>
      </c>
      <c r="D1841" s="127">
        <v>1</v>
      </c>
    </row>
    <row r="1842" spans="1:4" x14ac:dyDescent="0.25">
      <c r="A1842" t="s">
        <v>3315</v>
      </c>
      <c r="B1842" s="131">
        <v>46</v>
      </c>
      <c r="C1842" s="132">
        <v>9433</v>
      </c>
      <c r="D1842" s="127">
        <v>1</v>
      </c>
    </row>
    <row r="1843" spans="1:4" x14ac:dyDescent="0.25">
      <c r="A1843" t="s">
        <v>3633</v>
      </c>
      <c r="B1843" s="131">
        <v>433</v>
      </c>
      <c r="C1843" s="132">
        <v>9444</v>
      </c>
      <c r="D1843" s="127">
        <v>1</v>
      </c>
    </row>
    <row r="1844" spans="1:4" x14ac:dyDescent="0.25">
      <c r="A1844" t="s">
        <v>3634</v>
      </c>
      <c r="B1844" s="131">
        <v>52</v>
      </c>
      <c r="C1844" s="132">
        <v>34068</v>
      </c>
      <c r="D1844" s="127">
        <v>1</v>
      </c>
    </row>
    <row r="1845" spans="1:4" x14ac:dyDescent="0.25">
      <c r="A1845" t="s">
        <v>3866</v>
      </c>
      <c r="B1845" s="131">
        <v>333</v>
      </c>
      <c r="C1845" s="132">
        <v>34081</v>
      </c>
      <c r="D1845" s="127">
        <v>1</v>
      </c>
    </row>
    <row r="1846" spans="1:4" x14ac:dyDescent="0.25">
      <c r="A1846" t="s">
        <v>4419</v>
      </c>
      <c r="B1846" s="131">
        <v>177</v>
      </c>
      <c r="C1846" s="132">
        <v>34099</v>
      </c>
      <c r="D1846" s="127">
        <v>1</v>
      </c>
    </row>
    <row r="1847" spans="1:4" x14ac:dyDescent="0.25">
      <c r="A1847" t="s">
        <v>5289</v>
      </c>
      <c r="B1847" s="131">
        <v>835</v>
      </c>
      <c r="C1847" s="132">
        <v>34165</v>
      </c>
      <c r="D1847" s="127">
        <v>1</v>
      </c>
    </row>
    <row r="1848" spans="1:4" x14ac:dyDescent="0.25">
      <c r="A1848" t="s">
        <v>5033</v>
      </c>
      <c r="B1848" s="131">
        <v>1111</v>
      </c>
      <c r="C1848" s="132">
        <v>42089</v>
      </c>
      <c r="D1848" s="127">
        <v>1</v>
      </c>
    </row>
    <row r="1849" spans="1:4" x14ac:dyDescent="0.25">
      <c r="A1849" t="s">
        <v>5290</v>
      </c>
      <c r="B1849" s="131">
        <v>185</v>
      </c>
      <c r="C1849" s="132">
        <v>47128</v>
      </c>
      <c r="D1849" s="127">
        <v>1</v>
      </c>
    </row>
    <row r="1850" spans="1:4" x14ac:dyDescent="0.25">
      <c r="A1850" t="s">
        <v>4420</v>
      </c>
      <c r="B1850" s="131">
        <v>41</v>
      </c>
      <c r="C1850" s="132">
        <v>5084</v>
      </c>
      <c r="D1850" s="127">
        <v>1</v>
      </c>
    </row>
    <row r="1851" spans="1:4" x14ac:dyDescent="0.25">
      <c r="A1851" t="s">
        <v>4654</v>
      </c>
      <c r="B1851" s="131">
        <v>1074</v>
      </c>
      <c r="C1851" s="132">
        <v>5113</v>
      </c>
      <c r="D1851" s="127">
        <v>1</v>
      </c>
    </row>
    <row r="1852" spans="1:4" x14ac:dyDescent="0.25">
      <c r="A1852" t="s">
        <v>3635</v>
      </c>
      <c r="B1852" s="131">
        <v>771</v>
      </c>
      <c r="C1852" s="132">
        <v>9050</v>
      </c>
      <c r="D1852" s="127">
        <v>1</v>
      </c>
    </row>
    <row r="1853" spans="1:4" x14ac:dyDescent="0.25">
      <c r="A1853" t="s">
        <v>4838</v>
      </c>
      <c r="B1853" s="131">
        <v>45</v>
      </c>
      <c r="C1853" s="132">
        <v>9088</v>
      </c>
      <c r="D1853" s="127">
        <v>1</v>
      </c>
    </row>
    <row r="1854" spans="1:4" x14ac:dyDescent="0.25">
      <c r="A1854" t="s">
        <v>5034</v>
      </c>
      <c r="B1854" s="131">
        <v>304</v>
      </c>
      <c r="C1854" s="132">
        <v>34066</v>
      </c>
      <c r="D1854" s="127">
        <v>1</v>
      </c>
    </row>
    <row r="1855" spans="1:4" x14ac:dyDescent="0.25">
      <c r="A1855" t="s">
        <v>4064</v>
      </c>
      <c r="B1855" s="131">
        <v>68</v>
      </c>
      <c r="C1855" s="132">
        <v>34216</v>
      </c>
      <c r="D1855" s="127">
        <v>1</v>
      </c>
    </row>
    <row r="1856" spans="1:4" x14ac:dyDescent="0.25">
      <c r="A1856" t="s">
        <v>3867</v>
      </c>
      <c r="B1856" s="131">
        <v>419</v>
      </c>
      <c r="C1856" s="132">
        <v>37063</v>
      </c>
      <c r="D1856" s="127">
        <v>1</v>
      </c>
    </row>
    <row r="1857" spans="1:4" x14ac:dyDescent="0.25">
      <c r="A1857" t="s">
        <v>3636</v>
      </c>
      <c r="B1857" s="131">
        <v>136</v>
      </c>
      <c r="C1857" s="132">
        <v>42014</v>
      </c>
      <c r="D1857" s="127">
        <v>1</v>
      </c>
    </row>
    <row r="1858" spans="1:4" x14ac:dyDescent="0.25">
      <c r="A1858" t="s">
        <v>3637</v>
      </c>
      <c r="B1858" s="131">
        <v>169</v>
      </c>
      <c r="C1858" s="132">
        <v>47079</v>
      </c>
      <c r="D1858" s="127">
        <v>1</v>
      </c>
    </row>
    <row r="1859" spans="1:4" x14ac:dyDescent="0.25">
      <c r="A1859" s="129" t="s">
        <v>5035</v>
      </c>
      <c r="B1859" s="134">
        <v>8620</v>
      </c>
      <c r="C1859" s="132">
        <v>5252</v>
      </c>
      <c r="D1859">
        <v>0</v>
      </c>
    </row>
    <row r="1860" spans="1:4" x14ac:dyDescent="0.25">
      <c r="A1860" t="s">
        <v>3868</v>
      </c>
      <c r="B1860" s="131">
        <v>986</v>
      </c>
      <c r="C1860" s="132">
        <v>9167</v>
      </c>
      <c r="D1860" s="127">
        <v>1</v>
      </c>
    </row>
    <row r="1861" spans="1:4" x14ac:dyDescent="0.25">
      <c r="A1861" t="s">
        <v>4655</v>
      </c>
      <c r="B1861" s="131">
        <v>986</v>
      </c>
      <c r="C1861" s="132">
        <v>37090</v>
      </c>
      <c r="D1861" s="127">
        <v>1</v>
      </c>
    </row>
    <row r="1862" spans="1:4" x14ac:dyDescent="0.25">
      <c r="A1862" t="s">
        <v>4839</v>
      </c>
      <c r="B1862" s="131">
        <v>50</v>
      </c>
      <c r="C1862" s="132">
        <v>37217</v>
      </c>
      <c r="D1862" s="127">
        <v>1</v>
      </c>
    </row>
    <row r="1863" spans="1:4" x14ac:dyDescent="0.25">
      <c r="A1863" t="s">
        <v>3317</v>
      </c>
      <c r="B1863" s="131">
        <v>96</v>
      </c>
      <c r="C1863" s="132">
        <v>37264</v>
      </c>
      <c r="D1863" s="127">
        <v>1</v>
      </c>
    </row>
    <row r="1864" spans="1:4" x14ac:dyDescent="0.25">
      <c r="A1864" t="s">
        <v>5036</v>
      </c>
      <c r="B1864" s="131">
        <v>230</v>
      </c>
      <c r="C1864" s="132">
        <v>42003</v>
      </c>
      <c r="D1864" s="127">
        <v>1</v>
      </c>
    </row>
    <row r="1865" spans="1:4" x14ac:dyDescent="0.25">
      <c r="A1865" t="s">
        <v>5291</v>
      </c>
      <c r="B1865" s="131">
        <v>131</v>
      </c>
      <c r="C1865" s="132">
        <v>42092</v>
      </c>
      <c r="D1865" s="127">
        <v>1</v>
      </c>
    </row>
    <row r="1866" spans="1:4" x14ac:dyDescent="0.25">
      <c r="A1866" t="s">
        <v>3638</v>
      </c>
      <c r="B1866" s="131">
        <v>72</v>
      </c>
      <c r="C1866" s="132">
        <v>49002</v>
      </c>
      <c r="D1866" s="127">
        <v>1</v>
      </c>
    </row>
    <row r="1867" spans="1:4" x14ac:dyDescent="0.25">
      <c r="A1867" t="s">
        <v>3869</v>
      </c>
      <c r="B1867" s="131">
        <v>494</v>
      </c>
      <c r="C1867" s="132">
        <v>49204</v>
      </c>
      <c r="D1867" s="127">
        <v>1</v>
      </c>
    </row>
    <row r="1868" spans="1:4" x14ac:dyDescent="0.25">
      <c r="A1868" t="s">
        <v>5037</v>
      </c>
      <c r="B1868" s="131">
        <v>110</v>
      </c>
      <c r="C1868" s="132">
        <v>5143</v>
      </c>
      <c r="D1868" s="127">
        <v>1</v>
      </c>
    </row>
    <row r="1869" spans="1:4" x14ac:dyDescent="0.25">
      <c r="A1869" t="s">
        <v>5038</v>
      </c>
      <c r="B1869" s="131">
        <v>189</v>
      </c>
      <c r="C1869" s="132">
        <v>9429</v>
      </c>
      <c r="D1869" s="127">
        <v>1</v>
      </c>
    </row>
    <row r="1870" spans="1:4" x14ac:dyDescent="0.25">
      <c r="A1870" t="s">
        <v>4656</v>
      </c>
      <c r="B1870" s="131">
        <v>102</v>
      </c>
      <c r="C1870" s="132">
        <v>40131</v>
      </c>
      <c r="D1870" s="127">
        <v>1</v>
      </c>
    </row>
    <row r="1871" spans="1:4" x14ac:dyDescent="0.25">
      <c r="A1871" t="s">
        <v>4840</v>
      </c>
      <c r="B1871" s="131">
        <v>89</v>
      </c>
      <c r="C1871" s="132">
        <v>42124</v>
      </c>
      <c r="D1871" s="127">
        <v>1</v>
      </c>
    </row>
    <row r="1872" spans="1:4" x14ac:dyDescent="0.25">
      <c r="A1872" t="s">
        <v>5292</v>
      </c>
      <c r="B1872" s="131">
        <v>250</v>
      </c>
      <c r="C1872" s="132">
        <v>42177</v>
      </c>
      <c r="D1872" s="127">
        <v>1</v>
      </c>
    </row>
    <row r="1873" spans="1:4" x14ac:dyDescent="0.25">
      <c r="A1873" t="s">
        <v>3318</v>
      </c>
      <c r="B1873" s="131">
        <v>54</v>
      </c>
      <c r="C1873" s="132">
        <v>5126</v>
      </c>
      <c r="D1873" s="127">
        <v>1</v>
      </c>
    </row>
    <row r="1874" spans="1:4" x14ac:dyDescent="0.25">
      <c r="A1874" t="s">
        <v>3639</v>
      </c>
      <c r="B1874" s="131">
        <v>345</v>
      </c>
      <c r="C1874" s="132">
        <v>9007</v>
      </c>
      <c r="D1874" s="127">
        <v>1</v>
      </c>
    </row>
    <row r="1875" spans="1:4" x14ac:dyDescent="0.25">
      <c r="A1875" t="s">
        <v>3880</v>
      </c>
      <c r="B1875" s="131">
        <v>496</v>
      </c>
      <c r="C1875" s="132">
        <v>9047</v>
      </c>
      <c r="D1875" s="127">
        <v>1</v>
      </c>
    </row>
    <row r="1876" spans="1:4" x14ac:dyDescent="0.25">
      <c r="A1876" t="s">
        <v>5039</v>
      </c>
      <c r="B1876" s="131">
        <v>462</v>
      </c>
      <c r="C1876" s="132">
        <v>9066</v>
      </c>
      <c r="D1876" s="127">
        <v>1</v>
      </c>
    </row>
    <row r="1877" spans="1:4" x14ac:dyDescent="0.25">
      <c r="A1877" t="s">
        <v>4065</v>
      </c>
      <c r="B1877" s="131">
        <v>47</v>
      </c>
      <c r="C1877" s="132">
        <v>9127</v>
      </c>
      <c r="D1877" s="127">
        <v>1</v>
      </c>
    </row>
    <row r="1878" spans="1:4" x14ac:dyDescent="0.25">
      <c r="A1878" t="s">
        <v>5293</v>
      </c>
      <c r="B1878" s="131">
        <v>404</v>
      </c>
      <c r="C1878" s="132">
        <v>9192</v>
      </c>
      <c r="D1878" s="127">
        <v>1</v>
      </c>
    </row>
    <row r="1879" spans="1:4" x14ac:dyDescent="0.25">
      <c r="A1879" t="s">
        <v>3640</v>
      </c>
      <c r="B1879" s="131">
        <v>104</v>
      </c>
      <c r="C1879" s="132">
        <v>9195</v>
      </c>
      <c r="D1879" s="127">
        <v>1</v>
      </c>
    </row>
    <row r="1880" spans="1:4" x14ac:dyDescent="0.25">
      <c r="A1880" t="s">
        <v>5040</v>
      </c>
      <c r="B1880" s="131">
        <v>55</v>
      </c>
      <c r="C1880" s="132">
        <v>9231</v>
      </c>
      <c r="D1880" s="127">
        <v>1</v>
      </c>
    </row>
    <row r="1881" spans="1:4" x14ac:dyDescent="0.25">
      <c r="A1881" t="s">
        <v>4841</v>
      </c>
      <c r="B1881" s="131">
        <v>202</v>
      </c>
      <c r="C1881" s="132">
        <v>34025</v>
      </c>
      <c r="D1881" s="127">
        <v>1</v>
      </c>
    </row>
    <row r="1882" spans="1:4" x14ac:dyDescent="0.25">
      <c r="A1882" t="s">
        <v>4421</v>
      </c>
      <c r="B1882" s="131">
        <v>337</v>
      </c>
      <c r="C1882" s="132">
        <v>34213</v>
      </c>
      <c r="D1882" s="127">
        <v>1</v>
      </c>
    </row>
    <row r="1883" spans="1:4" x14ac:dyDescent="0.25">
      <c r="A1883" t="s">
        <v>3319</v>
      </c>
      <c r="B1883" s="131">
        <v>59</v>
      </c>
      <c r="C1883" s="132">
        <v>40016</v>
      </c>
      <c r="D1883" s="127">
        <v>1</v>
      </c>
    </row>
    <row r="1884" spans="1:4" x14ac:dyDescent="0.25">
      <c r="A1884" t="s">
        <v>5294</v>
      </c>
      <c r="B1884" s="131">
        <v>54</v>
      </c>
      <c r="C1884" s="132">
        <v>9006</v>
      </c>
      <c r="D1884" s="127">
        <v>1</v>
      </c>
    </row>
    <row r="1885" spans="1:4" x14ac:dyDescent="0.25">
      <c r="A1885" t="s">
        <v>3870</v>
      </c>
      <c r="B1885" s="131">
        <v>2173</v>
      </c>
      <c r="C1885" s="132">
        <v>9226</v>
      </c>
      <c r="D1885" s="127">
        <v>1</v>
      </c>
    </row>
    <row r="1886" spans="1:4" x14ac:dyDescent="0.25">
      <c r="A1886" t="s">
        <v>4422</v>
      </c>
      <c r="B1886" s="131">
        <v>189</v>
      </c>
      <c r="C1886" s="132">
        <v>34116</v>
      </c>
      <c r="D1886" s="127">
        <v>1</v>
      </c>
    </row>
    <row r="1887" spans="1:4" x14ac:dyDescent="0.25">
      <c r="A1887" t="s">
        <v>3871</v>
      </c>
      <c r="B1887" s="131">
        <v>319</v>
      </c>
      <c r="C1887" s="132">
        <v>34189</v>
      </c>
      <c r="D1887" s="127">
        <v>1</v>
      </c>
    </row>
    <row r="1888" spans="1:4" x14ac:dyDescent="0.25">
      <c r="A1888" t="s">
        <v>4842</v>
      </c>
      <c r="B1888" s="131">
        <v>34</v>
      </c>
      <c r="C1888" s="132">
        <v>34229</v>
      </c>
      <c r="D1888" s="127">
        <v>1</v>
      </c>
    </row>
    <row r="1889" spans="1:4" x14ac:dyDescent="0.25">
      <c r="A1889" t="s">
        <v>4423</v>
      </c>
      <c r="B1889" s="131">
        <v>73</v>
      </c>
      <c r="C1889" s="132">
        <v>37233</v>
      </c>
      <c r="D1889" s="127">
        <v>1</v>
      </c>
    </row>
    <row r="1890" spans="1:4" x14ac:dyDescent="0.25">
      <c r="A1890" t="s">
        <v>4424</v>
      </c>
      <c r="B1890" s="131">
        <v>216</v>
      </c>
      <c r="C1890" s="132">
        <v>40013</v>
      </c>
      <c r="D1890" s="127">
        <v>1</v>
      </c>
    </row>
    <row r="1891" spans="1:4" x14ac:dyDescent="0.25">
      <c r="A1891" t="s">
        <v>4425</v>
      </c>
      <c r="B1891" s="131">
        <v>67</v>
      </c>
      <c r="C1891" s="132">
        <v>40150</v>
      </c>
      <c r="D1891" s="127">
        <v>1</v>
      </c>
    </row>
    <row r="1892" spans="1:4" x14ac:dyDescent="0.25">
      <c r="A1892" t="s">
        <v>4843</v>
      </c>
      <c r="B1892" s="131">
        <v>14</v>
      </c>
      <c r="C1892" s="132">
        <v>42023</v>
      </c>
      <c r="D1892" s="127">
        <v>1</v>
      </c>
    </row>
    <row r="1893" spans="1:4" x14ac:dyDescent="0.25">
      <c r="A1893" t="s">
        <v>4426</v>
      </c>
      <c r="B1893" s="131">
        <v>406</v>
      </c>
      <c r="C1893" s="132">
        <v>42048</v>
      </c>
      <c r="D1893" s="127">
        <v>1</v>
      </c>
    </row>
    <row r="1894" spans="1:4" x14ac:dyDescent="0.25">
      <c r="A1894" t="s">
        <v>3872</v>
      </c>
      <c r="B1894" s="131">
        <v>515</v>
      </c>
      <c r="C1894" s="132">
        <v>42184</v>
      </c>
      <c r="D1894" s="127">
        <v>1</v>
      </c>
    </row>
    <row r="1895" spans="1:4" x14ac:dyDescent="0.25">
      <c r="A1895" t="s">
        <v>4844</v>
      </c>
      <c r="B1895" s="131">
        <v>147</v>
      </c>
      <c r="C1895" s="132">
        <v>47040</v>
      </c>
      <c r="D1895" s="127">
        <v>1</v>
      </c>
    </row>
    <row r="1896" spans="1:4" x14ac:dyDescent="0.25">
      <c r="A1896" t="s">
        <v>4427</v>
      </c>
      <c r="B1896" s="131">
        <v>64</v>
      </c>
      <c r="C1896" s="132">
        <v>47219</v>
      </c>
      <c r="D1896" s="127">
        <v>1</v>
      </c>
    </row>
    <row r="1897" spans="1:4" x14ac:dyDescent="0.25">
      <c r="A1897" t="s">
        <v>3873</v>
      </c>
      <c r="B1897" s="131">
        <v>73</v>
      </c>
      <c r="C1897" s="132">
        <v>9044</v>
      </c>
      <c r="D1897" s="127">
        <v>1</v>
      </c>
    </row>
    <row r="1898" spans="1:4" x14ac:dyDescent="0.25">
      <c r="A1898" t="s">
        <v>4845</v>
      </c>
      <c r="B1898" s="131">
        <v>94</v>
      </c>
      <c r="C1898" s="132">
        <v>9100</v>
      </c>
      <c r="D1898" s="127">
        <v>1</v>
      </c>
    </row>
    <row r="1899" spans="1:4" x14ac:dyDescent="0.25">
      <c r="A1899" t="s">
        <v>5041</v>
      </c>
      <c r="B1899" s="131">
        <v>199</v>
      </c>
      <c r="C1899" s="132">
        <v>9206</v>
      </c>
      <c r="D1899" s="127">
        <v>1</v>
      </c>
    </row>
    <row r="1900" spans="1:4" x14ac:dyDescent="0.25">
      <c r="A1900" t="s">
        <v>4066</v>
      </c>
      <c r="B1900" s="131">
        <v>56</v>
      </c>
      <c r="C1900" s="132">
        <v>9318</v>
      </c>
      <c r="D1900" s="127">
        <v>1</v>
      </c>
    </row>
    <row r="1901" spans="1:4" x14ac:dyDescent="0.25">
      <c r="A1901" t="s">
        <v>3874</v>
      </c>
      <c r="B1901" s="131">
        <v>307</v>
      </c>
      <c r="C1901" s="132">
        <v>34131</v>
      </c>
      <c r="D1901" s="127">
        <v>1</v>
      </c>
    </row>
    <row r="1902" spans="1:4" x14ac:dyDescent="0.25">
      <c r="A1902" t="s">
        <v>3875</v>
      </c>
      <c r="B1902" s="131">
        <v>1200</v>
      </c>
      <c r="C1902" s="132">
        <v>37056</v>
      </c>
      <c r="D1902" s="127">
        <v>1</v>
      </c>
    </row>
    <row r="1903" spans="1:4" x14ac:dyDescent="0.25">
      <c r="A1903" t="s">
        <v>4846</v>
      </c>
      <c r="B1903" s="131">
        <v>7</v>
      </c>
      <c r="C1903" s="132">
        <v>37058</v>
      </c>
      <c r="D1903" s="127">
        <v>1</v>
      </c>
    </row>
    <row r="1904" spans="1:4" x14ac:dyDescent="0.25">
      <c r="A1904" t="s">
        <v>4657</v>
      </c>
      <c r="B1904" s="131">
        <v>69</v>
      </c>
      <c r="C1904" s="132">
        <v>37380</v>
      </c>
      <c r="D1904" s="127">
        <v>1</v>
      </c>
    </row>
    <row r="1905" spans="1:4" x14ac:dyDescent="0.25">
      <c r="A1905" t="s">
        <v>3876</v>
      </c>
      <c r="B1905" s="131">
        <v>1586</v>
      </c>
      <c r="C1905" s="132">
        <v>40084</v>
      </c>
      <c r="D1905" s="127">
        <v>1</v>
      </c>
    </row>
    <row r="1906" spans="1:4" x14ac:dyDescent="0.25">
      <c r="A1906" t="s">
        <v>4067</v>
      </c>
      <c r="B1906" s="131">
        <v>50</v>
      </c>
      <c r="C1906" s="132">
        <v>40099</v>
      </c>
      <c r="D1906" s="127">
        <v>1</v>
      </c>
    </row>
    <row r="1907" spans="1:4" x14ac:dyDescent="0.25">
      <c r="A1907" t="s">
        <v>3877</v>
      </c>
      <c r="B1907" s="131">
        <v>446</v>
      </c>
      <c r="C1907" s="132">
        <v>40202</v>
      </c>
      <c r="D1907" s="127">
        <v>1</v>
      </c>
    </row>
    <row r="1908" spans="1:4" x14ac:dyDescent="0.25">
      <c r="A1908" t="s">
        <v>4847</v>
      </c>
      <c r="B1908" s="131">
        <v>68</v>
      </c>
      <c r="C1908" s="132">
        <v>42131</v>
      </c>
      <c r="D1908" s="127">
        <v>1</v>
      </c>
    </row>
    <row r="1909" spans="1:4" x14ac:dyDescent="0.25">
      <c r="A1909" t="s">
        <v>4428</v>
      </c>
      <c r="B1909" s="131">
        <v>144</v>
      </c>
      <c r="C1909" s="132">
        <v>47180</v>
      </c>
      <c r="D1909" s="127">
        <v>1</v>
      </c>
    </row>
    <row r="1910" spans="1:4" x14ac:dyDescent="0.25">
      <c r="A1910" t="s">
        <v>3878</v>
      </c>
      <c r="B1910" s="131">
        <v>827</v>
      </c>
      <c r="C1910" s="132">
        <v>5251</v>
      </c>
      <c r="D1910" s="127">
        <v>1</v>
      </c>
    </row>
    <row r="1911" spans="1:4" x14ac:dyDescent="0.25">
      <c r="A1911" t="s">
        <v>3879</v>
      </c>
      <c r="B1911" s="131">
        <v>189</v>
      </c>
      <c r="C1911" s="132">
        <v>9021</v>
      </c>
      <c r="D1911" s="127">
        <v>1</v>
      </c>
    </row>
    <row r="1912" spans="1:4" x14ac:dyDescent="0.25">
      <c r="A1912" t="s">
        <v>5295</v>
      </c>
      <c r="B1912" s="131">
        <v>125</v>
      </c>
      <c r="C1912" s="132">
        <v>9055</v>
      </c>
      <c r="D1912" s="127">
        <v>1</v>
      </c>
    </row>
    <row r="1913" spans="1:4" x14ac:dyDescent="0.25">
      <c r="A1913" t="s">
        <v>5042</v>
      </c>
      <c r="B1913" s="131">
        <v>1632</v>
      </c>
      <c r="C1913" s="132">
        <v>9239</v>
      </c>
      <c r="D1913" s="127">
        <v>1</v>
      </c>
    </row>
    <row r="1914" spans="1:4" x14ac:dyDescent="0.25">
      <c r="A1914" t="s">
        <v>4068</v>
      </c>
      <c r="B1914" s="131">
        <v>80</v>
      </c>
      <c r="C1914" s="132">
        <v>9295</v>
      </c>
      <c r="D1914" s="127">
        <v>1</v>
      </c>
    </row>
    <row r="1915" spans="1:4" x14ac:dyDescent="0.25">
      <c r="A1915" t="s">
        <v>4658</v>
      </c>
      <c r="B1915" s="131">
        <v>29</v>
      </c>
      <c r="C1915" s="132">
        <v>9334</v>
      </c>
      <c r="D1915" s="127">
        <v>1</v>
      </c>
    </row>
    <row r="1916" spans="1:4" x14ac:dyDescent="0.25">
      <c r="A1916" t="s">
        <v>4659</v>
      </c>
      <c r="B1916" s="131">
        <v>95</v>
      </c>
      <c r="C1916" s="132">
        <v>34146</v>
      </c>
      <c r="D1916" s="127">
        <v>1</v>
      </c>
    </row>
    <row r="1917" spans="1:4" x14ac:dyDescent="0.25">
      <c r="A1917" t="s">
        <v>3881</v>
      </c>
      <c r="B1917" s="131">
        <v>958</v>
      </c>
      <c r="C1917" s="132">
        <v>34156</v>
      </c>
      <c r="D1917" s="127">
        <v>1</v>
      </c>
    </row>
    <row r="1918" spans="1:4" x14ac:dyDescent="0.25">
      <c r="A1918" t="s">
        <v>3641</v>
      </c>
      <c r="B1918" s="131">
        <v>134</v>
      </c>
      <c r="C1918" s="132">
        <v>42121</v>
      </c>
      <c r="D1918" s="127">
        <v>1</v>
      </c>
    </row>
    <row r="1919" spans="1:4" x14ac:dyDescent="0.25">
      <c r="A1919" t="s">
        <v>3642</v>
      </c>
      <c r="B1919" s="131">
        <v>297</v>
      </c>
      <c r="C1919" s="132">
        <v>42204</v>
      </c>
      <c r="D1919" s="127">
        <v>1</v>
      </c>
    </row>
    <row r="1920" spans="1:4" x14ac:dyDescent="0.25">
      <c r="A1920" t="s">
        <v>4429</v>
      </c>
      <c r="B1920" s="131">
        <v>95</v>
      </c>
      <c r="C1920" s="132">
        <v>47042</v>
      </c>
      <c r="D1920" s="127">
        <v>1</v>
      </c>
    </row>
    <row r="1921" spans="1:4" x14ac:dyDescent="0.25">
      <c r="A1921" t="s">
        <v>5043</v>
      </c>
      <c r="B1921" s="131">
        <v>144</v>
      </c>
      <c r="C1921" s="132">
        <v>47080</v>
      </c>
      <c r="D1921" s="127">
        <v>1</v>
      </c>
    </row>
    <row r="1922" spans="1:4" x14ac:dyDescent="0.25">
      <c r="A1922" s="130" t="s">
        <v>3882</v>
      </c>
      <c r="B1922" s="135">
        <v>5272</v>
      </c>
      <c r="C1922" s="132">
        <v>49228</v>
      </c>
      <c r="D1922" s="137">
        <v>1</v>
      </c>
    </row>
    <row r="1923" spans="1:4" x14ac:dyDescent="0.25">
      <c r="A1923" t="s">
        <v>4430</v>
      </c>
      <c r="B1923" s="131">
        <v>302</v>
      </c>
      <c r="C1923" s="132">
        <v>5190</v>
      </c>
      <c r="D1923" s="127">
        <v>1</v>
      </c>
    </row>
    <row r="1924" spans="1:4" x14ac:dyDescent="0.25">
      <c r="A1924" s="129" t="s">
        <v>5046</v>
      </c>
      <c r="B1924" s="134">
        <v>299265</v>
      </c>
      <c r="C1924" s="132">
        <v>5217</v>
      </c>
      <c r="D1924">
        <v>0</v>
      </c>
    </row>
    <row r="1925" spans="1:4" x14ac:dyDescent="0.25">
      <c r="A1925" t="s">
        <v>3644</v>
      </c>
      <c r="B1925" s="131">
        <v>40</v>
      </c>
      <c r="C1925" s="132">
        <v>5264</v>
      </c>
      <c r="D1925" s="127">
        <v>1</v>
      </c>
    </row>
    <row r="1926" spans="1:4" x14ac:dyDescent="0.25">
      <c r="A1926" t="s">
        <v>4069</v>
      </c>
      <c r="B1926" s="131">
        <v>85</v>
      </c>
      <c r="C1926" s="132">
        <v>9416</v>
      </c>
      <c r="D1926" s="127">
        <v>1</v>
      </c>
    </row>
    <row r="1927" spans="1:4" x14ac:dyDescent="0.25">
      <c r="A1927" t="s">
        <v>3705</v>
      </c>
      <c r="B1927" s="131">
        <v>509</v>
      </c>
      <c r="C1927" s="132">
        <v>9472</v>
      </c>
      <c r="D1927" s="127">
        <v>1</v>
      </c>
    </row>
    <row r="1928" spans="1:4" x14ac:dyDescent="0.25">
      <c r="A1928" t="s">
        <v>3709</v>
      </c>
      <c r="B1928" s="131">
        <v>481</v>
      </c>
      <c r="C1928" s="132">
        <v>9485</v>
      </c>
      <c r="D1928" s="127">
        <v>1</v>
      </c>
    </row>
    <row r="1929" spans="1:4" x14ac:dyDescent="0.25">
      <c r="A1929" t="s">
        <v>3645</v>
      </c>
      <c r="B1929" s="131">
        <v>122</v>
      </c>
      <c r="C1929" s="132">
        <v>34046</v>
      </c>
      <c r="D1929" s="127">
        <v>1</v>
      </c>
    </row>
    <row r="1930" spans="1:4" x14ac:dyDescent="0.25">
      <c r="A1930" t="s">
        <v>3646</v>
      </c>
      <c r="B1930" s="131">
        <v>3805</v>
      </c>
      <c r="C1930" s="132">
        <v>40014</v>
      </c>
      <c r="D1930" s="127">
        <v>1</v>
      </c>
    </row>
    <row r="1931" spans="1:4" x14ac:dyDescent="0.25">
      <c r="A1931" t="s">
        <v>3647</v>
      </c>
      <c r="B1931" s="131">
        <v>165</v>
      </c>
      <c r="C1931" s="132">
        <v>40142</v>
      </c>
      <c r="D1931" s="127">
        <v>1</v>
      </c>
    </row>
    <row r="1932" spans="1:4" x14ac:dyDescent="0.25">
      <c r="A1932" t="s">
        <v>3703</v>
      </c>
      <c r="B1932" s="131">
        <v>483</v>
      </c>
      <c r="C1932" s="132">
        <v>40190</v>
      </c>
      <c r="D1932" s="127">
        <v>1</v>
      </c>
    </row>
    <row r="1933" spans="1:4" x14ac:dyDescent="0.25">
      <c r="A1933" t="s">
        <v>3706</v>
      </c>
      <c r="B1933" s="131">
        <v>421</v>
      </c>
      <c r="C1933" s="132">
        <v>42033</v>
      </c>
      <c r="D1933" s="127">
        <v>1</v>
      </c>
    </row>
    <row r="1934" spans="1:4" x14ac:dyDescent="0.25">
      <c r="A1934" t="s">
        <v>4663</v>
      </c>
      <c r="B1934" s="131">
        <v>82</v>
      </c>
      <c r="C1934" s="132">
        <v>42163</v>
      </c>
      <c r="D1934" s="127">
        <v>1</v>
      </c>
    </row>
    <row r="1935" spans="1:4" x14ac:dyDescent="0.25">
      <c r="A1935" t="s">
        <v>3648</v>
      </c>
      <c r="B1935" s="131">
        <v>909</v>
      </c>
      <c r="C1935" s="132">
        <v>47001</v>
      </c>
      <c r="D1935" s="127">
        <v>1</v>
      </c>
    </row>
    <row r="1936" spans="1:4" x14ac:dyDescent="0.25">
      <c r="A1936" t="s">
        <v>3649</v>
      </c>
      <c r="B1936" s="131">
        <v>456</v>
      </c>
      <c r="C1936" s="132">
        <v>47106</v>
      </c>
      <c r="D1936" s="127">
        <v>1</v>
      </c>
    </row>
    <row r="1937" spans="1:4" x14ac:dyDescent="0.25">
      <c r="A1937" t="s">
        <v>3650</v>
      </c>
      <c r="B1937" s="131">
        <v>186</v>
      </c>
      <c r="C1937" s="132">
        <v>49165</v>
      </c>
      <c r="D1937" s="127">
        <v>1</v>
      </c>
    </row>
    <row r="1938" spans="1:4" x14ac:dyDescent="0.25">
      <c r="A1938" t="s">
        <v>3651</v>
      </c>
      <c r="B1938" s="131">
        <v>330</v>
      </c>
      <c r="C1938" s="132">
        <v>9094</v>
      </c>
      <c r="D1938" s="127">
        <v>1</v>
      </c>
    </row>
    <row r="1939" spans="1:4" x14ac:dyDescent="0.25">
      <c r="A1939" t="s">
        <v>3652</v>
      </c>
      <c r="B1939" s="131">
        <v>53</v>
      </c>
      <c r="C1939" s="132">
        <v>9273</v>
      </c>
      <c r="D1939" s="127">
        <v>1</v>
      </c>
    </row>
    <row r="1940" spans="1:4" x14ac:dyDescent="0.25">
      <c r="A1940" t="s">
        <v>4109</v>
      </c>
      <c r="B1940" s="131">
        <v>160</v>
      </c>
      <c r="C1940" s="132">
        <v>9392</v>
      </c>
      <c r="D1940" s="127">
        <v>1</v>
      </c>
    </row>
    <row r="1941" spans="1:4" x14ac:dyDescent="0.25">
      <c r="A1941" t="s">
        <v>3885</v>
      </c>
      <c r="B1941" s="131">
        <v>125</v>
      </c>
      <c r="C1941" s="132">
        <v>37036</v>
      </c>
      <c r="D1941" s="127">
        <v>1</v>
      </c>
    </row>
    <row r="1942" spans="1:4" x14ac:dyDescent="0.25">
      <c r="A1942" t="s">
        <v>3653</v>
      </c>
      <c r="B1942" s="131">
        <v>42</v>
      </c>
      <c r="C1942" s="132">
        <v>37218</v>
      </c>
      <c r="D1942" s="127">
        <v>1</v>
      </c>
    </row>
    <row r="1943" spans="1:4" x14ac:dyDescent="0.25">
      <c r="A1943" t="s">
        <v>4434</v>
      </c>
      <c r="B1943" s="131">
        <v>72</v>
      </c>
      <c r="C1943" s="132">
        <v>37257</v>
      </c>
      <c r="D1943" s="127">
        <v>1</v>
      </c>
    </row>
    <row r="1944" spans="1:4" x14ac:dyDescent="0.25">
      <c r="A1944" t="s">
        <v>4664</v>
      </c>
      <c r="B1944" s="131">
        <v>712</v>
      </c>
      <c r="C1944" s="132">
        <v>40221</v>
      </c>
      <c r="D1944" s="127">
        <v>1</v>
      </c>
    </row>
    <row r="1945" spans="1:4" x14ac:dyDescent="0.25">
      <c r="A1945" t="s">
        <v>4665</v>
      </c>
      <c r="B1945" s="131">
        <v>68</v>
      </c>
      <c r="C1945" s="132">
        <v>42008</v>
      </c>
      <c r="D1945" s="127">
        <v>1</v>
      </c>
    </row>
    <row r="1946" spans="1:4" x14ac:dyDescent="0.25">
      <c r="A1946" t="s">
        <v>4666</v>
      </c>
      <c r="B1946" s="131">
        <v>52</v>
      </c>
      <c r="C1946" s="132">
        <v>42130</v>
      </c>
      <c r="D1946" s="127">
        <v>1</v>
      </c>
    </row>
    <row r="1947" spans="1:4" x14ac:dyDescent="0.25">
      <c r="A1947" t="s">
        <v>3654</v>
      </c>
      <c r="B1947" s="131">
        <v>79</v>
      </c>
      <c r="C1947" s="132">
        <v>49190</v>
      </c>
      <c r="D1947" s="127">
        <v>1</v>
      </c>
    </row>
    <row r="1948" spans="1:4" x14ac:dyDescent="0.25">
      <c r="A1948" t="s">
        <v>5296</v>
      </c>
      <c r="B1948" s="131">
        <v>81</v>
      </c>
      <c r="C1948" s="132">
        <v>5170</v>
      </c>
      <c r="D1948" s="127">
        <v>1</v>
      </c>
    </row>
    <row r="1949" spans="1:4" x14ac:dyDescent="0.25">
      <c r="A1949" t="s">
        <v>3655</v>
      </c>
      <c r="B1949" s="131">
        <v>71</v>
      </c>
      <c r="C1949" s="132">
        <v>34101</v>
      </c>
      <c r="D1949" s="127">
        <v>1</v>
      </c>
    </row>
    <row r="1950" spans="1:4" x14ac:dyDescent="0.25">
      <c r="A1950" t="s">
        <v>3643</v>
      </c>
      <c r="B1950" s="131">
        <v>25</v>
      </c>
      <c r="C1950" s="132">
        <v>34170</v>
      </c>
      <c r="D1950" s="127">
        <v>1</v>
      </c>
    </row>
    <row r="1951" spans="1:4" x14ac:dyDescent="0.25">
      <c r="A1951" t="s">
        <v>5044</v>
      </c>
      <c r="B1951" s="131">
        <v>630</v>
      </c>
      <c r="C1951" s="132">
        <v>34208</v>
      </c>
      <c r="D1951" s="127">
        <v>1</v>
      </c>
    </row>
    <row r="1952" spans="1:4" x14ac:dyDescent="0.25">
      <c r="A1952" t="s">
        <v>4431</v>
      </c>
      <c r="B1952" s="131">
        <v>141</v>
      </c>
      <c r="C1952" s="132">
        <v>40161</v>
      </c>
      <c r="D1952" s="127">
        <v>1</v>
      </c>
    </row>
    <row r="1953" spans="1:4" x14ac:dyDescent="0.25">
      <c r="A1953" t="s">
        <v>4660</v>
      </c>
      <c r="B1953" s="131">
        <v>234</v>
      </c>
      <c r="C1953" s="132">
        <v>42044</v>
      </c>
      <c r="D1953" s="127">
        <v>1</v>
      </c>
    </row>
    <row r="1954" spans="1:4" x14ac:dyDescent="0.25">
      <c r="A1954" t="s">
        <v>4848</v>
      </c>
      <c r="B1954" s="131">
        <v>18</v>
      </c>
      <c r="C1954" s="132">
        <v>42046</v>
      </c>
      <c r="D1954" s="127">
        <v>1</v>
      </c>
    </row>
    <row r="1955" spans="1:4" x14ac:dyDescent="0.25">
      <c r="A1955" t="s">
        <v>4661</v>
      </c>
      <c r="B1955" s="131">
        <v>82</v>
      </c>
      <c r="C1955" s="132">
        <v>9079</v>
      </c>
      <c r="D1955" s="127">
        <v>1</v>
      </c>
    </row>
    <row r="1956" spans="1:4" x14ac:dyDescent="0.25">
      <c r="A1956" t="s">
        <v>5045</v>
      </c>
      <c r="B1956" s="131">
        <v>91</v>
      </c>
      <c r="C1956" s="132">
        <v>9090</v>
      </c>
      <c r="D1956" s="127">
        <v>1</v>
      </c>
    </row>
    <row r="1957" spans="1:4" x14ac:dyDescent="0.25">
      <c r="A1957" s="129" t="s">
        <v>3883</v>
      </c>
      <c r="B1957" s="134">
        <v>7377</v>
      </c>
      <c r="C1957" s="132">
        <v>9249</v>
      </c>
      <c r="D1957">
        <v>0</v>
      </c>
    </row>
    <row r="1958" spans="1:4" x14ac:dyDescent="0.25">
      <c r="A1958" t="s">
        <v>4432</v>
      </c>
      <c r="B1958" s="131">
        <v>65</v>
      </c>
      <c r="C1958" s="132">
        <v>34020</v>
      </c>
      <c r="D1958" s="127">
        <v>1</v>
      </c>
    </row>
    <row r="1959" spans="1:4" x14ac:dyDescent="0.25">
      <c r="A1959" t="s">
        <v>4662</v>
      </c>
      <c r="B1959" s="131">
        <v>1115</v>
      </c>
      <c r="C1959" s="132">
        <v>34190</v>
      </c>
      <c r="D1959" s="127">
        <v>1</v>
      </c>
    </row>
    <row r="1960" spans="1:4" x14ac:dyDescent="0.25">
      <c r="A1960" t="s">
        <v>3884</v>
      </c>
      <c r="B1960" s="131">
        <v>155</v>
      </c>
      <c r="C1960" s="132">
        <v>42142</v>
      </c>
      <c r="D1960" s="127">
        <v>1</v>
      </c>
    </row>
    <row r="1961" spans="1:4" x14ac:dyDescent="0.25">
      <c r="A1961" t="s">
        <v>4433</v>
      </c>
      <c r="B1961" s="131">
        <v>280</v>
      </c>
      <c r="C1961" s="132">
        <v>42189</v>
      </c>
      <c r="D1961" s="127">
        <v>1</v>
      </c>
    </row>
    <row r="1962" spans="1:4" x14ac:dyDescent="0.25">
      <c r="A1962" t="s">
        <v>3886</v>
      </c>
      <c r="B1962" s="131">
        <v>393</v>
      </c>
      <c r="C1962" s="132">
        <v>47149</v>
      </c>
      <c r="D1962" s="127">
        <v>1</v>
      </c>
    </row>
    <row r="1963" spans="1:4" x14ac:dyDescent="0.25">
      <c r="A1963" t="s">
        <v>4435</v>
      </c>
      <c r="B1963" s="131">
        <v>242</v>
      </c>
      <c r="C1963" s="132">
        <v>47211</v>
      </c>
      <c r="D1963" s="127">
        <v>1</v>
      </c>
    </row>
    <row r="1964" spans="1:4" x14ac:dyDescent="0.25">
      <c r="A1964" t="s">
        <v>3888</v>
      </c>
      <c r="B1964" s="131">
        <v>2044</v>
      </c>
      <c r="C1964" s="132">
        <v>47227</v>
      </c>
      <c r="D1964" s="127">
        <v>1</v>
      </c>
    </row>
    <row r="1965" spans="1:4" x14ac:dyDescent="0.25">
      <c r="A1965" t="s">
        <v>3889</v>
      </c>
      <c r="B1965" s="131">
        <v>818</v>
      </c>
      <c r="C1965" s="132">
        <v>49120</v>
      </c>
      <c r="D1965" s="127">
        <v>1</v>
      </c>
    </row>
    <row r="1966" spans="1:4" x14ac:dyDescent="0.25">
      <c r="A1966" t="s">
        <v>5047</v>
      </c>
      <c r="B1966" s="131">
        <v>89</v>
      </c>
      <c r="C1966" s="132">
        <v>5030</v>
      </c>
      <c r="D1966" s="127">
        <v>1</v>
      </c>
    </row>
    <row r="1967" spans="1:4" x14ac:dyDescent="0.25">
      <c r="A1967" t="s">
        <v>3320</v>
      </c>
      <c r="B1967" s="131">
        <v>77</v>
      </c>
      <c r="C1967" s="132">
        <v>5134</v>
      </c>
      <c r="D1967" s="127">
        <v>1</v>
      </c>
    </row>
    <row r="1968" spans="1:4" x14ac:dyDescent="0.25">
      <c r="A1968" t="s">
        <v>5297</v>
      </c>
      <c r="B1968" s="131">
        <v>321</v>
      </c>
      <c r="C1968" s="132">
        <v>9149</v>
      </c>
      <c r="D1968" s="127">
        <v>1</v>
      </c>
    </row>
    <row r="1969" spans="1:4" x14ac:dyDescent="0.25">
      <c r="A1969" t="s">
        <v>4436</v>
      </c>
      <c r="B1969" s="131">
        <v>170</v>
      </c>
      <c r="C1969" s="132">
        <v>34096</v>
      </c>
      <c r="D1969" s="127">
        <v>1</v>
      </c>
    </row>
    <row r="1970" spans="1:4" x14ac:dyDescent="0.25">
      <c r="A1970" t="s">
        <v>3890</v>
      </c>
      <c r="B1970" s="131">
        <v>587</v>
      </c>
      <c r="C1970" s="132">
        <v>34168</v>
      </c>
      <c r="D1970" s="127">
        <v>1</v>
      </c>
    </row>
    <row r="1971" spans="1:4" x14ac:dyDescent="0.25">
      <c r="A1971" t="s">
        <v>5048</v>
      </c>
      <c r="B1971" s="131">
        <v>118</v>
      </c>
      <c r="C1971" s="132">
        <v>37255</v>
      </c>
      <c r="D1971" s="127">
        <v>1</v>
      </c>
    </row>
    <row r="1972" spans="1:4" x14ac:dyDescent="0.25">
      <c r="A1972" t="s">
        <v>5298</v>
      </c>
      <c r="B1972" s="131">
        <v>92</v>
      </c>
      <c r="C1972" s="132">
        <v>40132</v>
      </c>
      <c r="D1972" s="127">
        <v>1</v>
      </c>
    </row>
    <row r="1973" spans="1:4" x14ac:dyDescent="0.25">
      <c r="A1973" t="s">
        <v>3887</v>
      </c>
      <c r="B1973" s="131">
        <v>267</v>
      </c>
      <c r="C1973" s="132">
        <v>40151</v>
      </c>
      <c r="D1973" s="127">
        <v>1</v>
      </c>
    </row>
    <row r="1974" spans="1:4" x14ac:dyDescent="0.25">
      <c r="A1974" t="s">
        <v>5299</v>
      </c>
      <c r="B1974" s="131">
        <v>84</v>
      </c>
      <c r="C1974" s="132">
        <v>40200</v>
      </c>
      <c r="D1974" s="127">
        <v>1</v>
      </c>
    </row>
    <row r="1975" spans="1:4" x14ac:dyDescent="0.25">
      <c r="A1975" t="s">
        <v>4667</v>
      </c>
      <c r="B1975" s="131">
        <v>219</v>
      </c>
      <c r="C1975" s="132">
        <v>42207</v>
      </c>
      <c r="D1975" s="127">
        <v>1</v>
      </c>
    </row>
    <row r="1976" spans="1:4" x14ac:dyDescent="0.25">
      <c r="A1976" t="s">
        <v>3891</v>
      </c>
      <c r="B1976" s="131">
        <v>438</v>
      </c>
      <c r="C1976" s="132">
        <v>47215</v>
      </c>
      <c r="D1976" s="127">
        <v>1</v>
      </c>
    </row>
    <row r="1977" spans="1:4" x14ac:dyDescent="0.25">
      <c r="A1977" t="s">
        <v>4668</v>
      </c>
      <c r="B1977" s="131">
        <v>293</v>
      </c>
      <c r="C1977" s="132">
        <v>5107</v>
      </c>
      <c r="D1977" s="127">
        <v>1</v>
      </c>
    </row>
    <row r="1978" spans="1:4" x14ac:dyDescent="0.25">
      <c r="A1978" t="s">
        <v>3892</v>
      </c>
      <c r="B1978" s="131">
        <v>1109</v>
      </c>
      <c r="C1978" s="132">
        <v>9265</v>
      </c>
      <c r="D1978" s="127">
        <v>1</v>
      </c>
    </row>
    <row r="1979" spans="1:4" x14ac:dyDescent="0.25">
      <c r="A1979" t="s">
        <v>4437</v>
      </c>
      <c r="B1979" s="131">
        <v>283</v>
      </c>
      <c r="C1979" s="132">
        <v>40118</v>
      </c>
      <c r="D1979" s="127">
        <v>1</v>
      </c>
    </row>
    <row r="1980" spans="1:4" x14ac:dyDescent="0.25">
      <c r="A1980" t="s">
        <v>4849</v>
      </c>
      <c r="B1980" s="131">
        <v>73</v>
      </c>
      <c r="C1980" s="132">
        <v>42063</v>
      </c>
      <c r="D1980" s="127">
        <v>1</v>
      </c>
    </row>
    <row r="1981" spans="1:4" x14ac:dyDescent="0.25">
      <c r="A1981" t="s">
        <v>5049</v>
      </c>
      <c r="B1981" s="131">
        <v>165</v>
      </c>
      <c r="C1981" s="132">
        <v>47014</v>
      </c>
      <c r="D1981" s="127">
        <v>1</v>
      </c>
    </row>
    <row r="1982" spans="1:4" x14ac:dyDescent="0.25">
      <c r="A1982" t="s">
        <v>3321</v>
      </c>
      <c r="B1982" s="131">
        <v>214</v>
      </c>
      <c r="C1982" s="132">
        <v>47170</v>
      </c>
      <c r="D1982" s="127">
        <v>1</v>
      </c>
    </row>
    <row r="1983" spans="1:4" x14ac:dyDescent="0.25">
      <c r="A1983" t="s">
        <v>5050</v>
      </c>
      <c r="B1983" s="131">
        <v>114</v>
      </c>
      <c r="C1983" s="132">
        <v>49244</v>
      </c>
      <c r="D1983" s="127">
        <v>1</v>
      </c>
    </row>
    <row r="1984" spans="1:4" x14ac:dyDescent="0.25">
      <c r="A1984" t="s">
        <v>4850</v>
      </c>
      <c r="B1984" s="131">
        <v>24</v>
      </c>
      <c r="C1984" s="132">
        <v>9027</v>
      </c>
      <c r="D1984" s="127">
        <v>1</v>
      </c>
    </row>
    <row r="1985" spans="1:4" x14ac:dyDescent="0.25">
      <c r="A1985" t="s">
        <v>4851</v>
      </c>
      <c r="B1985" s="131">
        <v>19</v>
      </c>
      <c r="C1985" s="132">
        <v>9104</v>
      </c>
      <c r="D1985" s="127">
        <v>1</v>
      </c>
    </row>
    <row r="1986" spans="1:4" x14ac:dyDescent="0.25">
      <c r="A1986" t="s">
        <v>4070</v>
      </c>
      <c r="B1986" s="131">
        <v>1230</v>
      </c>
      <c r="C1986" s="132">
        <v>9135</v>
      </c>
      <c r="D1986" s="127">
        <v>1</v>
      </c>
    </row>
    <row r="1987" spans="1:4" x14ac:dyDescent="0.25">
      <c r="A1987" t="s">
        <v>4438</v>
      </c>
      <c r="B1987" s="131">
        <v>522</v>
      </c>
      <c r="C1987" s="132">
        <v>9356</v>
      </c>
      <c r="D1987" s="127">
        <v>1</v>
      </c>
    </row>
    <row r="1988" spans="1:4" x14ac:dyDescent="0.25">
      <c r="A1988" t="s">
        <v>5051</v>
      </c>
      <c r="B1988" s="131">
        <v>112</v>
      </c>
      <c r="C1988" s="132">
        <v>34163</v>
      </c>
      <c r="D1988" s="127">
        <v>1</v>
      </c>
    </row>
    <row r="1989" spans="1:4" x14ac:dyDescent="0.25">
      <c r="A1989" t="s">
        <v>5300</v>
      </c>
      <c r="B1989" s="131">
        <v>420</v>
      </c>
      <c r="C1989" s="132">
        <v>34186</v>
      </c>
      <c r="D1989" s="127">
        <v>1</v>
      </c>
    </row>
    <row r="1990" spans="1:4" x14ac:dyDescent="0.25">
      <c r="A1990" s="129" t="s">
        <v>3936</v>
      </c>
      <c r="B1990" s="134">
        <v>6401</v>
      </c>
      <c r="C1990" s="132">
        <v>34204</v>
      </c>
      <c r="D1990">
        <v>0</v>
      </c>
    </row>
    <row r="1991" spans="1:4" x14ac:dyDescent="0.25">
      <c r="A1991" t="s">
        <v>5052</v>
      </c>
      <c r="B1991" s="131">
        <v>96</v>
      </c>
      <c r="C1991" s="132">
        <v>40171</v>
      </c>
      <c r="D1991" s="127">
        <v>1</v>
      </c>
    </row>
    <row r="1992" spans="1:4" x14ac:dyDescent="0.25">
      <c r="A1992" t="s">
        <v>4439</v>
      </c>
      <c r="B1992" s="131">
        <v>105</v>
      </c>
      <c r="C1992" s="132">
        <v>42026</v>
      </c>
      <c r="D1992" s="127">
        <v>1</v>
      </c>
    </row>
    <row r="1993" spans="1:4" x14ac:dyDescent="0.25">
      <c r="A1993" t="s">
        <v>4669</v>
      </c>
      <c r="B1993" s="131">
        <v>16</v>
      </c>
      <c r="C1993" s="132">
        <v>42105</v>
      </c>
      <c r="D1993" s="127">
        <v>1</v>
      </c>
    </row>
    <row r="1994" spans="1:4" x14ac:dyDescent="0.25">
      <c r="A1994" t="s">
        <v>4071</v>
      </c>
      <c r="B1994" s="131">
        <v>176</v>
      </c>
      <c r="C1994" s="132">
        <v>42182</v>
      </c>
      <c r="D1994" s="127">
        <v>1</v>
      </c>
    </row>
    <row r="1995" spans="1:4" x14ac:dyDescent="0.25">
      <c r="A1995" t="s">
        <v>5301</v>
      </c>
      <c r="B1995" s="131">
        <v>448</v>
      </c>
      <c r="C1995" s="132">
        <v>5246</v>
      </c>
      <c r="D1995" s="127">
        <v>1</v>
      </c>
    </row>
    <row r="1996" spans="1:4" x14ac:dyDescent="0.25">
      <c r="A1996" t="s">
        <v>5053</v>
      </c>
      <c r="B1996" s="131">
        <v>2062</v>
      </c>
      <c r="C1996" s="132">
        <v>9013</v>
      </c>
      <c r="D1996" s="127">
        <v>1</v>
      </c>
    </row>
    <row r="1997" spans="1:4" x14ac:dyDescent="0.25">
      <c r="A1997" t="s">
        <v>4852</v>
      </c>
      <c r="B1997" s="131">
        <v>54</v>
      </c>
      <c r="C1997" s="132">
        <v>9244</v>
      </c>
      <c r="D1997" s="127">
        <v>1</v>
      </c>
    </row>
    <row r="1998" spans="1:4" x14ac:dyDescent="0.25">
      <c r="A1998" t="s">
        <v>3657</v>
      </c>
      <c r="B1998" s="131">
        <v>31</v>
      </c>
      <c r="C1998" s="132">
        <v>9455</v>
      </c>
      <c r="D1998" s="127">
        <v>1</v>
      </c>
    </row>
    <row r="1999" spans="1:4" x14ac:dyDescent="0.25">
      <c r="A1999" t="s">
        <v>3994</v>
      </c>
      <c r="B1999" s="131">
        <v>90</v>
      </c>
      <c r="C1999" s="132">
        <v>40201</v>
      </c>
      <c r="D1999" s="127">
        <v>1</v>
      </c>
    </row>
    <row r="2000" spans="1:4" x14ac:dyDescent="0.25">
      <c r="A2000" t="s">
        <v>3656</v>
      </c>
      <c r="B2000" s="131">
        <v>250</v>
      </c>
      <c r="C2000" s="132">
        <v>42128</v>
      </c>
      <c r="D2000" s="127">
        <v>1</v>
      </c>
    </row>
    <row r="2001" spans="1:4" x14ac:dyDescent="0.25">
      <c r="A2001" t="s">
        <v>5302</v>
      </c>
      <c r="B2001" s="131">
        <v>85</v>
      </c>
      <c r="C2001" s="132">
        <v>47125</v>
      </c>
      <c r="D2001" s="127">
        <v>1</v>
      </c>
    </row>
    <row r="2002" spans="1:4" x14ac:dyDescent="0.25">
      <c r="A2002" t="s">
        <v>5303</v>
      </c>
      <c r="B2002" s="131">
        <v>144</v>
      </c>
      <c r="C2002" s="132">
        <v>5155</v>
      </c>
      <c r="D2002" s="127">
        <v>1</v>
      </c>
    </row>
    <row r="2003" spans="1:4" x14ac:dyDescent="0.25">
      <c r="A2003" t="s">
        <v>4440</v>
      </c>
      <c r="B2003" s="131">
        <v>104</v>
      </c>
      <c r="C2003" s="132">
        <v>5234</v>
      </c>
      <c r="D2003" s="127">
        <v>1</v>
      </c>
    </row>
    <row r="2004" spans="1:4" x14ac:dyDescent="0.25">
      <c r="A2004" t="s">
        <v>3658</v>
      </c>
      <c r="B2004" s="131">
        <v>27</v>
      </c>
      <c r="C2004" s="132">
        <v>9144</v>
      </c>
      <c r="D2004" s="127">
        <v>1</v>
      </c>
    </row>
    <row r="2005" spans="1:4" x14ac:dyDescent="0.25">
      <c r="A2005" t="s">
        <v>5055</v>
      </c>
      <c r="B2005" s="131">
        <v>489</v>
      </c>
      <c r="C2005" s="132">
        <v>9200</v>
      </c>
      <c r="D2005" s="127">
        <v>1</v>
      </c>
    </row>
    <row r="2006" spans="1:4" x14ac:dyDescent="0.25">
      <c r="A2006" t="s">
        <v>5056</v>
      </c>
      <c r="B2006" s="131">
        <v>30</v>
      </c>
      <c r="C2006" s="132">
        <v>34001</v>
      </c>
      <c r="D2006" s="127">
        <v>1</v>
      </c>
    </row>
    <row r="2007" spans="1:4" x14ac:dyDescent="0.25">
      <c r="A2007" t="s">
        <v>4072</v>
      </c>
      <c r="B2007" s="131">
        <v>32</v>
      </c>
      <c r="C2007" s="132">
        <v>42188</v>
      </c>
      <c r="D2007" s="127">
        <v>1</v>
      </c>
    </row>
    <row r="2008" spans="1:4" x14ac:dyDescent="0.25">
      <c r="A2008" s="130" t="s">
        <v>3893</v>
      </c>
      <c r="B2008" s="135">
        <v>8444</v>
      </c>
      <c r="C2008" s="132">
        <v>42219</v>
      </c>
      <c r="D2008" s="137">
        <v>1</v>
      </c>
    </row>
    <row r="2009" spans="1:4" x14ac:dyDescent="0.25">
      <c r="A2009" t="s">
        <v>5057</v>
      </c>
      <c r="B2009" s="131">
        <v>1053</v>
      </c>
      <c r="C2009" s="132">
        <v>49083</v>
      </c>
      <c r="D2009" s="127">
        <v>1</v>
      </c>
    </row>
    <row r="2010" spans="1:4" x14ac:dyDescent="0.25">
      <c r="A2010" t="s">
        <v>3894</v>
      </c>
      <c r="B2010" s="131">
        <v>91</v>
      </c>
      <c r="C2010" s="132">
        <v>5200</v>
      </c>
      <c r="D2010" s="127">
        <v>1</v>
      </c>
    </row>
    <row r="2011" spans="1:4" x14ac:dyDescent="0.25">
      <c r="A2011" t="s">
        <v>5304</v>
      </c>
      <c r="B2011" s="131">
        <v>248</v>
      </c>
      <c r="C2011" s="132">
        <v>9120</v>
      </c>
      <c r="D2011" s="127">
        <v>1</v>
      </c>
    </row>
    <row r="2012" spans="1:4" x14ac:dyDescent="0.25">
      <c r="A2012" t="s">
        <v>5305</v>
      </c>
      <c r="B2012" s="131">
        <v>649</v>
      </c>
      <c r="C2012" s="132">
        <v>9133</v>
      </c>
      <c r="D2012" s="127">
        <v>1</v>
      </c>
    </row>
    <row r="2013" spans="1:4" x14ac:dyDescent="0.25">
      <c r="A2013" t="s">
        <v>5058</v>
      </c>
      <c r="B2013" s="131">
        <v>74</v>
      </c>
      <c r="C2013" s="132">
        <v>9283</v>
      </c>
      <c r="D2013" s="127">
        <v>1</v>
      </c>
    </row>
    <row r="2014" spans="1:4" x14ac:dyDescent="0.25">
      <c r="A2014" t="s">
        <v>4670</v>
      </c>
      <c r="B2014" s="131">
        <v>1483</v>
      </c>
      <c r="C2014" s="132">
        <v>9375</v>
      </c>
      <c r="D2014" s="127">
        <v>1</v>
      </c>
    </row>
    <row r="2015" spans="1:4" x14ac:dyDescent="0.25">
      <c r="A2015" t="s">
        <v>5059</v>
      </c>
      <c r="B2015" s="131">
        <v>72</v>
      </c>
      <c r="C2015" s="132">
        <v>9445</v>
      </c>
      <c r="D2015" s="127">
        <v>1</v>
      </c>
    </row>
    <row r="2016" spans="1:4" x14ac:dyDescent="0.25">
      <c r="A2016" t="s">
        <v>4073</v>
      </c>
      <c r="B2016" s="131">
        <v>47</v>
      </c>
      <c r="C2016" s="132">
        <v>9447</v>
      </c>
      <c r="D2016" s="127">
        <v>1</v>
      </c>
    </row>
    <row r="2017" spans="1:4" x14ac:dyDescent="0.25">
      <c r="A2017" t="s">
        <v>4853</v>
      </c>
      <c r="B2017" s="131">
        <v>79</v>
      </c>
      <c r="C2017" s="132">
        <v>9478</v>
      </c>
      <c r="D2017" s="127">
        <v>1</v>
      </c>
    </row>
    <row r="2018" spans="1:4" x14ac:dyDescent="0.25">
      <c r="A2018" t="s">
        <v>5060</v>
      </c>
      <c r="B2018" s="131">
        <v>74</v>
      </c>
      <c r="C2018" s="132">
        <v>40172</v>
      </c>
      <c r="D2018" s="127">
        <v>1</v>
      </c>
    </row>
    <row r="2019" spans="1:4" x14ac:dyDescent="0.25">
      <c r="A2019" t="s">
        <v>4074</v>
      </c>
      <c r="B2019" s="131">
        <v>62</v>
      </c>
      <c r="C2019" s="132">
        <v>42036</v>
      </c>
      <c r="D2019" s="127">
        <v>1</v>
      </c>
    </row>
    <row r="2020" spans="1:4" x14ac:dyDescent="0.25">
      <c r="A2020" t="s">
        <v>4075</v>
      </c>
      <c r="B2020" s="131">
        <v>920</v>
      </c>
      <c r="C2020" s="132">
        <v>42093</v>
      </c>
      <c r="D2020" s="127">
        <v>1</v>
      </c>
    </row>
    <row r="2021" spans="1:4" x14ac:dyDescent="0.25">
      <c r="A2021" t="s">
        <v>3895</v>
      </c>
      <c r="B2021" s="131">
        <v>1163</v>
      </c>
      <c r="C2021" s="132">
        <v>49263</v>
      </c>
      <c r="D2021" s="127">
        <v>1</v>
      </c>
    </row>
    <row r="2022" spans="1:4" x14ac:dyDescent="0.25">
      <c r="A2022" t="s">
        <v>3897</v>
      </c>
      <c r="B2022" s="131">
        <v>325</v>
      </c>
      <c r="C2022" s="132">
        <v>5039</v>
      </c>
      <c r="D2022" s="127">
        <v>1</v>
      </c>
    </row>
    <row r="2023" spans="1:4" x14ac:dyDescent="0.25">
      <c r="A2023" t="s">
        <v>5306</v>
      </c>
      <c r="B2023" s="131">
        <v>197</v>
      </c>
      <c r="C2023" s="132">
        <v>5145</v>
      </c>
      <c r="D2023" s="127">
        <v>1</v>
      </c>
    </row>
    <row r="2024" spans="1:4" x14ac:dyDescent="0.25">
      <c r="A2024" t="s">
        <v>3661</v>
      </c>
      <c r="B2024" s="131">
        <v>1500</v>
      </c>
      <c r="C2024" s="132">
        <v>5181</v>
      </c>
      <c r="D2024" s="127">
        <v>1</v>
      </c>
    </row>
    <row r="2025" spans="1:4" x14ac:dyDescent="0.25">
      <c r="A2025" t="s">
        <v>4076</v>
      </c>
      <c r="B2025" s="131">
        <v>51</v>
      </c>
      <c r="C2025" s="132">
        <v>9223</v>
      </c>
      <c r="D2025" s="127">
        <v>1</v>
      </c>
    </row>
    <row r="2026" spans="1:4" x14ac:dyDescent="0.25">
      <c r="A2026" t="s">
        <v>5307</v>
      </c>
      <c r="B2026" s="131">
        <v>246</v>
      </c>
      <c r="C2026" s="132">
        <v>34184</v>
      </c>
      <c r="D2026" s="127">
        <v>1</v>
      </c>
    </row>
    <row r="2027" spans="1:4" x14ac:dyDescent="0.25">
      <c r="A2027" t="s">
        <v>3662</v>
      </c>
      <c r="B2027" s="131">
        <v>100</v>
      </c>
      <c r="C2027" s="132">
        <v>37042</v>
      </c>
      <c r="D2027" s="127">
        <v>1</v>
      </c>
    </row>
    <row r="2028" spans="1:4" x14ac:dyDescent="0.25">
      <c r="A2028" t="s">
        <v>3663</v>
      </c>
      <c r="B2028" s="131">
        <v>58</v>
      </c>
      <c r="C2028" s="132">
        <v>40163</v>
      </c>
      <c r="D2028" s="127">
        <v>1</v>
      </c>
    </row>
    <row r="2029" spans="1:4" x14ac:dyDescent="0.25">
      <c r="A2029" t="s">
        <v>3664</v>
      </c>
      <c r="B2029" s="131">
        <v>27</v>
      </c>
      <c r="C2029" s="132">
        <v>47081</v>
      </c>
      <c r="D2029" s="127">
        <v>1</v>
      </c>
    </row>
    <row r="2030" spans="1:4" x14ac:dyDescent="0.25">
      <c r="A2030" t="s">
        <v>5308</v>
      </c>
      <c r="B2030" s="131">
        <v>469</v>
      </c>
      <c r="C2030" s="132">
        <v>47095</v>
      </c>
      <c r="D2030" s="127">
        <v>1</v>
      </c>
    </row>
    <row r="2031" spans="1:4" x14ac:dyDescent="0.25">
      <c r="A2031" t="s">
        <v>5309</v>
      </c>
      <c r="B2031" s="131">
        <v>109</v>
      </c>
      <c r="C2031" s="132">
        <v>47126</v>
      </c>
      <c r="D2031" s="127">
        <v>1</v>
      </c>
    </row>
    <row r="2032" spans="1:4" x14ac:dyDescent="0.25">
      <c r="A2032" t="s">
        <v>3322</v>
      </c>
      <c r="B2032" s="131">
        <v>111</v>
      </c>
      <c r="C2032" s="132">
        <v>47132</v>
      </c>
      <c r="D2032" s="127">
        <v>1</v>
      </c>
    </row>
    <row r="2033" spans="1:4" x14ac:dyDescent="0.25">
      <c r="A2033" t="s">
        <v>4442</v>
      </c>
      <c r="B2033" s="131">
        <v>271</v>
      </c>
      <c r="C2033" s="132">
        <v>5046</v>
      </c>
      <c r="D2033" s="127">
        <v>1</v>
      </c>
    </row>
    <row r="2034" spans="1:4" x14ac:dyDescent="0.25">
      <c r="A2034" t="s">
        <v>5061</v>
      </c>
      <c r="B2034" s="131">
        <v>62</v>
      </c>
      <c r="C2034" s="132">
        <v>9123</v>
      </c>
      <c r="D2034" s="127">
        <v>1</v>
      </c>
    </row>
    <row r="2035" spans="1:4" x14ac:dyDescent="0.25">
      <c r="A2035" t="s">
        <v>5062</v>
      </c>
      <c r="B2035" s="131">
        <v>267</v>
      </c>
      <c r="C2035" s="132">
        <v>9183</v>
      </c>
      <c r="D2035" s="127">
        <v>1</v>
      </c>
    </row>
    <row r="2036" spans="1:4" x14ac:dyDescent="0.25">
      <c r="A2036" t="s">
        <v>3323</v>
      </c>
      <c r="B2036" s="131">
        <v>129</v>
      </c>
      <c r="C2036" s="132">
        <v>9417</v>
      </c>
      <c r="D2036" s="127">
        <v>1</v>
      </c>
    </row>
    <row r="2037" spans="1:4" x14ac:dyDescent="0.25">
      <c r="A2037" t="s">
        <v>3898</v>
      </c>
      <c r="B2037" s="131">
        <v>2855</v>
      </c>
      <c r="C2037" s="132">
        <v>34032</v>
      </c>
      <c r="D2037" s="127">
        <v>1</v>
      </c>
    </row>
    <row r="2038" spans="1:4" x14ac:dyDescent="0.25">
      <c r="A2038" t="s">
        <v>3665</v>
      </c>
      <c r="B2038" s="131">
        <v>113</v>
      </c>
      <c r="C2038" s="132">
        <v>40105</v>
      </c>
      <c r="D2038" s="127">
        <v>1</v>
      </c>
    </row>
    <row r="2039" spans="1:4" x14ac:dyDescent="0.25">
      <c r="A2039" t="s">
        <v>5063</v>
      </c>
      <c r="B2039" s="131">
        <v>480</v>
      </c>
      <c r="C2039" s="132">
        <v>40157</v>
      </c>
      <c r="D2039" s="127">
        <v>1</v>
      </c>
    </row>
    <row r="2040" spans="1:4" x14ac:dyDescent="0.25">
      <c r="A2040" t="s">
        <v>3666</v>
      </c>
      <c r="B2040" s="131">
        <v>176</v>
      </c>
      <c r="C2040" s="132">
        <v>42151</v>
      </c>
      <c r="D2040" s="127">
        <v>1</v>
      </c>
    </row>
    <row r="2041" spans="1:4" x14ac:dyDescent="0.25">
      <c r="A2041" t="s">
        <v>5064</v>
      </c>
      <c r="B2041" s="131">
        <v>85</v>
      </c>
      <c r="C2041" s="132">
        <v>49114</v>
      </c>
      <c r="D2041" s="127">
        <v>1</v>
      </c>
    </row>
    <row r="2042" spans="1:4" x14ac:dyDescent="0.25">
      <c r="A2042" t="s">
        <v>3667</v>
      </c>
      <c r="B2042" s="131">
        <v>61</v>
      </c>
      <c r="C2042" s="132">
        <v>9119</v>
      </c>
      <c r="D2042" s="127">
        <v>1</v>
      </c>
    </row>
    <row r="2043" spans="1:4" x14ac:dyDescent="0.25">
      <c r="A2043" t="s">
        <v>5065</v>
      </c>
      <c r="B2043" s="131">
        <v>300</v>
      </c>
      <c r="C2043" s="132">
        <v>9454</v>
      </c>
      <c r="D2043" s="127">
        <v>1</v>
      </c>
    </row>
    <row r="2044" spans="1:4" x14ac:dyDescent="0.25">
      <c r="A2044" t="s">
        <v>3899</v>
      </c>
      <c r="B2044" s="131">
        <v>627</v>
      </c>
      <c r="C2044" s="132">
        <v>34112</v>
      </c>
      <c r="D2044" s="127">
        <v>1</v>
      </c>
    </row>
    <row r="2045" spans="1:4" x14ac:dyDescent="0.25">
      <c r="A2045" t="s">
        <v>5310</v>
      </c>
      <c r="B2045" s="131">
        <v>48</v>
      </c>
      <c r="C2045" s="132">
        <v>34113</v>
      </c>
      <c r="D2045" s="127">
        <v>1</v>
      </c>
    </row>
    <row r="2046" spans="1:4" x14ac:dyDescent="0.25">
      <c r="A2046" t="s">
        <v>5066</v>
      </c>
      <c r="B2046" s="131">
        <v>64</v>
      </c>
      <c r="C2046" s="132">
        <v>34134</v>
      </c>
      <c r="D2046" s="127">
        <v>1</v>
      </c>
    </row>
    <row r="2047" spans="1:4" x14ac:dyDescent="0.25">
      <c r="A2047" t="s">
        <v>4443</v>
      </c>
      <c r="B2047" s="131">
        <v>227</v>
      </c>
      <c r="C2047" s="132">
        <v>37097</v>
      </c>
      <c r="D2047" s="127">
        <v>1</v>
      </c>
    </row>
    <row r="2048" spans="1:4" x14ac:dyDescent="0.25">
      <c r="A2048" t="s">
        <v>3668</v>
      </c>
      <c r="B2048" s="131">
        <v>1859</v>
      </c>
      <c r="C2048" s="132">
        <v>37329</v>
      </c>
      <c r="D2048" s="127">
        <v>1</v>
      </c>
    </row>
    <row r="2049" spans="1:4" x14ac:dyDescent="0.25">
      <c r="A2049" t="s">
        <v>4077</v>
      </c>
      <c r="B2049" s="131">
        <v>98</v>
      </c>
      <c r="C2049" s="132">
        <v>40071</v>
      </c>
      <c r="D2049" s="127">
        <v>1</v>
      </c>
    </row>
    <row r="2050" spans="1:4" x14ac:dyDescent="0.25">
      <c r="A2050" t="s">
        <v>4078</v>
      </c>
      <c r="B2050" s="131">
        <v>204</v>
      </c>
      <c r="C2050" s="132">
        <v>47028</v>
      </c>
      <c r="D2050" s="127">
        <v>1</v>
      </c>
    </row>
    <row r="2051" spans="1:4" x14ac:dyDescent="0.25">
      <c r="A2051" t="s">
        <v>3669</v>
      </c>
      <c r="B2051" s="131">
        <v>287</v>
      </c>
      <c r="C2051" s="132">
        <v>5080</v>
      </c>
      <c r="D2051" s="127">
        <v>1</v>
      </c>
    </row>
    <row r="2052" spans="1:4" x14ac:dyDescent="0.25">
      <c r="A2052" t="s">
        <v>4079</v>
      </c>
      <c r="B2052" s="131">
        <v>57</v>
      </c>
      <c r="C2052" s="132">
        <v>5208</v>
      </c>
      <c r="D2052" s="127">
        <v>1</v>
      </c>
    </row>
    <row r="2053" spans="1:4" x14ac:dyDescent="0.25">
      <c r="A2053" t="s">
        <v>5067</v>
      </c>
      <c r="B2053" s="131">
        <v>32</v>
      </c>
      <c r="C2053" s="132">
        <v>9062</v>
      </c>
      <c r="D2053" s="127">
        <v>1</v>
      </c>
    </row>
    <row r="2054" spans="1:4" x14ac:dyDescent="0.25">
      <c r="A2054" t="s">
        <v>5068</v>
      </c>
      <c r="B2054" s="131">
        <v>468</v>
      </c>
      <c r="C2054" s="132">
        <v>9071</v>
      </c>
      <c r="D2054" s="127">
        <v>1</v>
      </c>
    </row>
    <row r="2055" spans="1:4" x14ac:dyDescent="0.25">
      <c r="A2055" t="s">
        <v>5311</v>
      </c>
      <c r="B2055" s="131">
        <v>260</v>
      </c>
      <c r="C2055" s="132">
        <v>9408</v>
      </c>
      <c r="D2055" s="127">
        <v>1</v>
      </c>
    </row>
    <row r="2056" spans="1:4" x14ac:dyDescent="0.25">
      <c r="A2056" t="s">
        <v>3670</v>
      </c>
      <c r="B2056" s="131">
        <v>705</v>
      </c>
      <c r="C2056" s="132">
        <v>34015</v>
      </c>
      <c r="D2056" s="127">
        <v>1</v>
      </c>
    </row>
    <row r="2057" spans="1:4" x14ac:dyDescent="0.25">
      <c r="A2057" t="s">
        <v>4080</v>
      </c>
      <c r="B2057" s="131">
        <v>184</v>
      </c>
      <c r="C2057" s="132">
        <v>37309</v>
      </c>
      <c r="D2057" s="127">
        <v>1</v>
      </c>
    </row>
    <row r="2058" spans="1:4" x14ac:dyDescent="0.25">
      <c r="A2058" t="s">
        <v>5312</v>
      </c>
      <c r="B2058" s="131">
        <v>218</v>
      </c>
      <c r="C2058" s="132">
        <v>40009</v>
      </c>
      <c r="D2058" s="127">
        <v>1</v>
      </c>
    </row>
    <row r="2059" spans="1:4" x14ac:dyDescent="0.25">
      <c r="A2059" t="s">
        <v>5069</v>
      </c>
      <c r="B2059" s="131">
        <v>50</v>
      </c>
      <c r="C2059" s="132">
        <v>40051</v>
      </c>
      <c r="D2059" s="127">
        <v>1</v>
      </c>
    </row>
    <row r="2060" spans="1:4" x14ac:dyDescent="0.25">
      <c r="A2060" t="s">
        <v>5070</v>
      </c>
      <c r="B2060" s="131">
        <v>368</v>
      </c>
      <c r="C2060" s="132">
        <v>42159</v>
      </c>
      <c r="D2060" s="127">
        <v>1</v>
      </c>
    </row>
    <row r="2061" spans="1:4" x14ac:dyDescent="0.25">
      <c r="A2061" t="s">
        <v>4444</v>
      </c>
      <c r="B2061" s="131">
        <v>129</v>
      </c>
      <c r="C2061" s="132">
        <v>49160</v>
      </c>
      <c r="D2061" s="127">
        <v>1</v>
      </c>
    </row>
    <row r="2062" spans="1:4" x14ac:dyDescent="0.25">
      <c r="A2062" t="s">
        <v>5071</v>
      </c>
      <c r="B2062" s="131">
        <v>115</v>
      </c>
      <c r="C2062" s="132">
        <v>5081</v>
      </c>
      <c r="D2062" s="127">
        <v>1</v>
      </c>
    </row>
    <row r="2063" spans="1:4" x14ac:dyDescent="0.25">
      <c r="A2063" t="s">
        <v>3671</v>
      </c>
      <c r="B2063" s="131">
        <v>1423</v>
      </c>
      <c r="C2063" s="132">
        <v>5188</v>
      </c>
      <c r="D2063" s="127">
        <v>1</v>
      </c>
    </row>
    <row r="2064" spans="1:4" x14ac:dyDescent="0.25">
      <c r="A2064" t="s">
        <v>3672</v>
      </c>
      <c r="B2064" s="131">
        <v>85</v>
      </c>
      <c r="C2064" s="132">
        <v>5199</v>
      </c>
      <c r="D2064" s="127">
        <v>1</v>
      </c>
    </row>
    <row r="2065" spans="1:4" x14ac:dyDescent="0.25">
      <c r="A2065" t="s">
        <v>5313</v>
      </c>
      <c r="B2065" s="131">
        <v>419</v>
      </c>
      <c r="C2065" s="132">
        <v>5219</v>
      </c>
      <c r="D2065" s="127">
        <v>1</v>
      </c>
    </row>
    <row r="2066" spans="1:4" x14ac:dyDescent="0.25">
      <c r="A2066" t="s">
        <v>4081</v>
      </c>
      <c r="B2066" s="131">
        <v>171</v>
      </c>
      <c r="C2066" s="132">
        <v>9178</v>
      </c>
      <c r="D2066" s="127">
        <v>1</v>
      </c>
    </row>
    <row r="2067" spans="1:4" x14ac:dyDescent="0.25">
      <c r="A2067" t="s">
        <v>4082</v>
      </c>
      <c r="B2067" s="131">
        <v>60</v>
      </c>
      <c r="C2067" s="132">
        <v>9179</v>
      </c>
      <c r="D2067" s="127">
        <v>1</v>
      </c>
    </row>
    <row r="2068" spans="1:4" x14ac:dyDescent="0.25">
      <c r="A2068" t="s">
        <v>3673</v>
      </c>
      <c r="B2068" s="131">
        <v>97</v>
      </c>
      <c r="C2068" s="132">
        <v>9424</v>
      </c>
      <c r="D2068" s="127">
        <v>1</v>
      </c>
    </row>
    <row r="2069" spans="1:4" x14ac:dyDescent="0.25">
      <c r="A2069" t="s">
        <v>3674</v>
      </c>
      <c r="B2069" s="131">
        <v>420</v>
      </c>
      <c r="C2069" s="132">
        <v>37195</v>
      </c>
      <c r="D2069" s="127">
        <v>1</v>
      </c>
    </row>
    <row r="2070" spans="1:4" x14ac:dyDescent="0.25">
      <c r="A2070" t="s">
        <v>4083</v>
      </c>
      <c r="B2070" s="131">
        <v>1734</v>
      </c>
      <c r="C2070" s="132">
        <v>37281</v>
      </c>
      <c r="D2070" s="127">
        <v>1</v>
      </c>
    </row>
    <row r="2071" spans="1:4" x14ac:dyDescent="0.25">
      <c r="A2071" t="s">
        <v>5314</v>
      </c>
      <c r="B2071" s="131">
        <v>235</v>
      </c>
      <c r="C2071" s="132">
        <v>37366</v>
      </c>
      <c r="D2071" s="127">
        <v>1</v>
      </c>
    </row>
    <row r="2072" spans="1:4" x14ac:dyDescent="0.25">
      <c r="A2072" t="s">
        <v>5072</v>
      </c>
      <c r="B2072" s="131">
        <v>1561</v>
      </c>
      <c r="C2072" s="132">
        <v>47064</v>
      </c>
      <c r="D2072" s="127">
        <v>1</v>
      </c>
    </row>
    <row r="2073" spans="1:4" x14ac:dyDescent="0.25">
      <c r="A2073" t="s">
        <v>5315</v>
      </c>
      <c r="B2073" s="131">
        <v>73</v>
      </c>
      <c r="C2073" s="132">
        <v>49169</v>
      </c>
      <c r="D2073" s="127">
        <v>1</v>
      </c>
    </row>
    <row r="2074" spans="1:4" x14ac:dyDescent="0.25">
      <c r="A2074" t="s">
        <v>5316</v>
      </c>
      <c r="B2074" s="131">
        <v>1457</v>
      </c>
      <c r="C2074" s="132">
        <v>5085</v>
      </c>
      <c r="D2074" s="127">
        <v>1</v>
      </c>
    </row>
    <row r="2075" spans="1:4" x14ac:dyDescent="0.25">
      <c r="A2075" t="s">
        <v>5317</v>
      </c>
      <c r="B2075" s="131">
        <v>170</v>
      </c>
      <c r="C2075" s="132">
        <v>34224</v>
      </c>
      <c r="D2075" s="127">
        <v>1</v>
      </c>
    </row>
    <row r="2076" spans="1:4" x14ac:dyDescent="0.25">
      <c r="A2076" t="s">
        <v>4084</v>
      </c>
      <c r="B2076" s="131">
        <v>574</v>
      </c>
      <c r="C2076" s="132">
        <v>42034</v>
      </c>
      <c r="D2076" s="127">
        <v>1</v>
      </c>
    </row>
    <row r="2077" spans="1:4" x14ac:dyDescent="0.25">
      <c r="A2077" t="s">
        <v>3900</v>
      </c>
      <c r="B2077" s="131">
        <v>295</v>
      </c>
      <c r="C2077" s="132">
        <v>42116</v>
      </c>
      <c r="D2077" s="127">
        <v>1</v>
      </c>
    </row>
    <row r="2078" spans="1:4" x14ac:dyDescent="0.25">
      <c r="A2078" t="s">
        <v>3919</v>
      </c>
      <c r="B2078" s="131">
        <v>911</v>
      </c>
      <c r="C2078" s="132">
        <v>42217</v>
      </c>
      <c r="D2078" s="127">
        <v>1</v>
      </c>
    </row>
    <row r="2079" spans="1:4" x14ac:dyDescent="0.25">
      <c r="A2079" t="s">
        <v>3901</v>
      </c>
      <c r="B2079" s="131">
        <v>1102</v>
      </c>
      <c r="C2079" s="132">
        <v>5244</v>
      </c>
      <c r="D2079" s="127">
        <v>1</v>
      </c>
    </row>
    <row r="2080" spans="1:4" x14ac:dyDescent="0.25">
      <c r="A2080" t="s">
        <v>4085</v>
      </c>
      <c r="B2080" s="131">
        <v>181</v>
      </c>
      <c r="C2080" s="132">
        <v>9236</v>
      </c>
      <c r="D2080" s="127">
        <v>1</v>
      </c>
    </row>
    <row r="2081" spans="1:4" x14ac:dyDescent="0.25">
      <c r="A2081" t="s">
        <v>3902</v>
      </c>
      <c r="B2081" s="131">
        <v>159</v>
      </c>
      <c r="C2081" s="132">
        <v>9269</v>
      </c>
      <c r="D2081" s="127">
        <v>1</v>
      </c>
    </row>
    <row r="2082" spans="1:4" x14ac:dyDescent="0.25">
      <c r="A2082" s="129" t="s">
        <v>4445</v>
      </c>
      <c r="B2082" s="134">
        <v>7212</v>
      </c>
      <c r="C2082" s="132">
        <v>9354</v>
      </c>
      <c r="D2082">
        <v>0</v>
      </c>
    </row>
    <row r="2083" spans="1:4" x14ac:dyDescent="0.25">
      <c r="A2083" t="s">
        <v>5318</v>
      </c>
      <c r="B2083" s="131">
        <v>338</v>
      </c>
      <c r="C2083" s="132">
        <v>9464</v>
      </c>
      <c r="D2083" s="127">
        <v>1</v>
      </c>
    </row>
    <row r="2084" spans="1:4" x14ac:dyDescent="0.25">
      <c r="A2084" t="s">
        <v>3675</v>
      </c>
      <c r="B2084" s="131">
        <v>165</v>
      </c>
      <c r="C2084" s="132">
        <v>37163</v>
      </c>
      <c r="D2084" s="127">
        <v>1</v>
      </c>
    </row>
    <row r="2085" spans="1:4" x14ac:dyDescent="0.25">
      <c r="A2085" t="s">
        <v>3676</v>
      </c>
      <c r="B2085" s="131">
        <v>61</v>
      </c>
      <c r="C2085" s="132">
        <v>37259</v>
      </c>
      <c r="D2085" s="127">
        <v>1</v>
      </c>
    </row>
    <row r="2086" spans="1:4" x14ac:dyDescent="0.25">
      <c r="A2086" t="s">
        <v>3677</v>
      </c>
      <c r="B2086" s="131">
        <v>44</v>
      </c>
      <c r="C2086" s="132">
        <v>40002</v>
      </c>
      <c r="D2086" s="127">
        <v>1</v>
      </c>
    </row>
    <row r="2087" spans="1:4" x14ac:dyDescent="0.25">
      <c r="A2087" t="s">
        <v>4086</v>
      </c>
      <c r="B2087" s="131">
        <v>176</v>
      </c>
      <c r="C2087" s="132">
        <v>40047</v>
      </c>
      <c r="D2087" s="127">
        <v>1</v>
      </c>
    </row>
    <row r="2088" spans="1:4" x14ac:dyDescent="0.25">
      <c r="A2088" t="s">
        <v>3678</v>
      </c>
      <c r="B2088" s="131">
        <v>11</v>
      </c>
      <c r="C2088" s="132">
        <v>42056</v>
      </c>
      <c r="D2088" s="127">
        <v>1</v>
      </c>
    </row>
    <row r="2089" spans="1:4" x14ac:dyDescent="0.25">
      <c r="A2089" t="s">
        <v>3903</v>
      </c>
      <c r="B2089" s="131">
        <v>672</v>
      </c>
      <c r="C2089" s="132">
        <v>9082</v>
      </c>
      <c r="D2089" s="127">
        <v>1</v>
      </c>
    </row>
    <row r="2090" spans="1:4" x14ac:dyDescent="0.25">
      <c r="A2090" t="s">
        <v>4087</v>
      </c>
      <c r="B2090" s="131">
        <v>106</v>
      </c>
      <c r="C2090" s="132">
        <v>34009</v>
      </c>
      <c r="D2090" s="127">
        <v>1</v>
      </c>
    </row>
    <row r="2091" spans="1:4" x14ac:dyDescent="0.25">
      <c r="A2091" t="s">
        <v>3679</v>
      </c>
      <c r="B2091" s="131">
        <v>44</v>
      </c>
      <c r="C2091" s="132">
        <v>37249</v>
      </c>
      <c r="D2091" s="127">
        <v>1</v>
      </c>
    </row>
    <row r="2092" spans="1:4" x14ac:dyDescent="0.25">
      <c r="A2092" t="s">
        <v>3904</v>
      </c>
      <c r="B2092" s="131">
        <v>152</v>
      </c>
      <c r="C2092" s="132">
        <v>47168</v>
      </c>
      <c r="D2092" s="127">
        <v>1</v>
      </c>
    </row>
    <row r="2093" spans="1:4" x14ac:dyDescent="0.25">
      <c r="A2093" t="s">
        <v>3905</v>
      </c>
      <c r="B2093" s="131">
        <v>720</v>
      </c>
      <c r="C2093" s="132">
        <v>5108</v>
      </c>
      <c r="D2093" s="127">
        <v>1</v>
      </c>
    </row>
    <row r="2094" spans="1:4" x14ac:dyDescent="0.25">
      <c r="A2094" t="s">
        <v>5319</v>
      </c>
      <c r="B2094" s="131">
        <v>371</v>
      </c>
      <c r="C2094" s="132">
        <v>5261</v>
      </c>
      <c r="D2094" s="127">
        <v>1</v>
      </c>
    </row>
    <row r="2095" spans="1:4" x14ac:dyDescent="0.25">
      <c r="A2095" t="s">
        <v>3906</v>
      </c>
      <c r="B2095" s="131">
        <v>135</v>
      </c>
      <c r="C2095" s="132">
        <v>9036</v>
      </c>
      <c r="D2095" s="127">
        <v>1</v>
      </c>
    </row>
    <row r="2096" spans="1:4" x14ac:dyDescent="0.25">
      <c r="A2096" t="s">
        <v>4088</v>
      </c>
      <c r="B2096" s="131">
        <v>241</v>
      </c>
      <c r="C2096" s="132">
        <v>37150</v>
      </c>
      <c r="D2096" s="127">
        <v>1</v>
      </c>
    </row>
    <row r="2097" spans="1:4" x14ac:dyDescent="0.25">
      <c r="A2097" t="s">
        <v>4089</v>
      </c>
      <c r="B2097" s="131">
        <v>38</v>
      </c>
      <c r="C2097" s="132">
        <v>40127</v>
      </c>
      <c r="D2097" s="127">
        <v>1</v>
      </c>
    </row>
    <row r="2098" spans="1:4" x14ac:dyDescent="0.25">
      <c r="A2098" t="s">
        <v>5073</v>
      </c>
      <c r="B2098" s="131">
        <v>49</v>
      </c>
      <c r="C2098" s="132">
        <v>42010</v>
      </c>
      <c r="D2098" s="127">
        <v>1</v>
      </c>
    </row>
    <row r="2099" spans="1:4" x14ac:dyDescent="0.25">
      <c r="A2099" s="129" t="s">
        <v>4090</v>
      </c>
      <c r="B2099" s="134">
        <v>6469</v>
      </c>
      <c r="C2099" s="132">
        <v>47018</v>
      </c>
      <c r="D2099">
        <v>0</v>
      </c>
    </row>
    <row r="2100" spans="1:4" x14ac:dyDescent="0.25">
      <c r="A2100" t="s">
        <v>5074</v>
      </c>
      <c r="B2100" s="131">
        <v>117</v>
      </c>
      <c r="C2100" s="132">
        <v>9378</v>
      </c>
      <c r="D2100" s="127">
        <v>1</v>
      </c>
    </row>
    <row r="2101" spans="1:4" x14ac:dyDescent="0.25">
      <c r="A2101" t="s">
        <v>5320</v>
      </c>
      <c r="B2101" s="131">
        <v>270</v>
      </c>
      <c r="C2101" s="132">
        <v>9381</v>
      </c>
      <c r="D2101" s="127">
        <v>1</v>
      </c>
    </row>
    <row r="2102" spans="1:4" x14ac:dyDescent="0.25">
      <c r="A2102" t="s">
        <v>3680</v>
      </c>
      <c r="B2102" s="131">
        <v>217</v>
      </c>
      <c r="C2102" s="132">
        <v>9482</v>
      </c>
      <c r="D2102" s="127">
        <v>1</v>
      </c>
    </row>
    <row r="2103" spans="1:4" x14ac:dyDescent="0.25">
      <c r="A2103" t="s">
        <v>5075</v>
      </c>
      <c r="B2103" s="131">
        <v>2769</v>
      </c>
      <c r="C2103" s="132">
        <v>24069</v>
      </c>
      <c r="D2103" s="127">
        <v>1</v>
      </c>
    </row>
    <row r="2104" spans="1:4" x14ac:dyDescent="0.25">
      <c r="A2104" t="s">
        <v>3681</v>
      </c>
      <c r="B2104" s="131">
        <v>114</v>
      </c>
      <c r="C2104" s="132">
        <v>40196</v>
      </c>
      <c r="D2104" s="127">
        <v>1</v>
      </c>
    </row>
    <row r="2105" spans="1:4" x14ac:dyDescent="0.25">
      <c r="A2105" t="s">
        <v>3338</v>
      </c>
      <c r="B2105" s="131">
        <v>217</v>
      </c>
      <c r="C2105" s="132">
        <v>42050</v>
      </c>
      <c r="D2105" s="127">
        <v>1</v>
      </c>
    </row>
    <row r="2106" spans="1:4" x14ac:dyDescent="0.25">
      <c r="A2106" t="s">
        <v>5321</v>
      </c>
      <c r="B2106" s="131">
        <v>358</v>
      </c>
      <c r="C2106" s="132">
        <v>42192</v>
      </c>
      <c r="D2106" s="127">
        <v>1</v>
      </c>
    </row>
    <row r="2107" spans="1:4" x14ac:dyDescent="0.25">
      <c r="A2107" t="s">
        <v>5322</v>
      </c>
      <c r="B2107" s="131">
        <v>119</v>
      </c>
      <c r="C2107" s="132">
        <v>47068</v>
      </c>
      <c r="D2107" s="127">
        <v>1</v>
      </c>
    </row>
    <row r="2108" spans="1:4" x14ac:dyDescent="0.25">
      <c r="A2108" t="s">
        <v>3682</v>
      </c>
      <c r="B2108" s="131">
        <v>26</v>
      </c>
      <c r="C2108" s="132">
        <v>5104</v>
      </c>
      <c r="D2108" s="127">
        <v>1</v>
      </c>
    </row>
    <row r="2109" spans="1:4" x14ac:dyDescent="0.25">
      <c r="A2109" t="s">
        <v>5076</v>
      </c>
      <c r="B2109" s="131">
        <v>1189</v>
      </c>
      <c r="C2109" s="132">
        <v>9078</v>
      </c>
      <c r="D2109" s="127">
        <v>1</v>
      </c>
    </row>
    <row r="2110" spans="1:4" x14ac:dyDescent="0.25">
      <c r="A2110" t="s">
        <v>3324</v>
      </c>
      <c r="B2110" s="131">
        <v>115</v>
      </c>
      <c r="C2110" s="132">
        <v>9230</v>
      </c>
      <c r="D2110" s="127">
        <v>1</v>
      </c>
    </row>
    <row r="2111" spans="1:4" x14ac:dyDescent="0.25">
      <c r="A2111" t="s">
        <v>4854</v>
      </c>
      <c r="B2111" s="131">
        <v>8</v>
      </c>
      <c r="C2111" s="132">
        <v>9368</v>
      </c>
      <c r="D2111" s="127">
        <v>1</v>
      </c>
    </row>
    <row r="2112" spans="1:4" x14ac:dyDescent="0.25">
      <c r="A2112" t="s">
        <v>3683</v>
      </c>
      <c r="B2112" s="131">
        <v>273</v>
      </c>
      <c r="C2112" s="132">
        <v>37165</v>
      </c>
      <c r="D2112" s="127">
        <v>1</v>
      </c>
    </row>
    <row r="2113" spans="1:4" x14ac:dyDescent="0.25">
      <c r="A2113" t="s">
        <v>5077</v>
      </c>
      <c r="B2113" s="131">
        <v>56</v>
      </c>
      <c r="C2113" s="132">
        <v>40048</v>
      </c>
      <c r="D2113" s="127">
        <v>1</v>
      </c>
    </row>
    <row r="2114" spans="1:4" x14ac:dyDescent="0.25">
      <c r="A2114" t="s">
        <v>3907</v>
      </c>
      <c r="B2114" s="131">
        <v>494</v>
      </c>
      <c r="C2114" s="132">
        <v>40056</v>
      </c>
      <c r="D2114" s="127">
        <v>1</v>
      </c>
    </row>
    <row r="2115" spans="1:4" x14ac:dyDescent="0.25">
      <c r="A2115" t="s">
        <v>5323</v>
      </c>
      <c r="B2115" s="131">
        <v>79</v>
      </c>
      <c r="C2115" s="132">
        <v>40186</v>
      </c>
      <c r="D2115" s="127">
        <v>1</v>
      </c>
    </row>
    <row r="2116" spans="1:4" x14ac:dyDescent="0.25">
      <c r="A2116" t="s">
        <v>5078</v>
      </c>
      <c r="B2116" s="131">
        <v>180</v>
      </c>
      <c r="C2116" s="132">
        <v>42038</v>
      </c>
      <c r="D2116" s="127">
        <v>1</v>
      </c>
    </row>
    <row r="2117" spans="1:4" x14ac:dyDescent="0.25">
      <c r="A2117" t="s">
        <v>5079</v>
      </c>
      <c r="B2117" s="131">
        <v>99</v>
      </c>
      <c r="C2117" s="132">
        <v>42127</v>
      </c>
      <c r="D2117" s="127">
        <v>1</v>
      </c>
    </row>
    <row r="2118" spans="1:4" x14ac:dyDescent="0.25">
      <c r="A2118" t="s">
        <v>5080</v>
      </c>
      <c r="B2118" s="131">
        <v>82</v>
      </c>
      <c r="C2118" s="132">
        <v>42156</v>
      </c>
      <c r="D2118" s="127">
        <v>1</v>
      </c>
    </row>
    <row r="2119" spans="1:4" x14ac:dyDescent="0.25">
      <c r="A2119" t="s">
        <v>3684</v>
      </c>
      <c r="B2119" s="131">
        <v>41</v>
      </c>
      <c r="C2119" s="132">
        <v>5120</v>
      </c>
      <c r="D2119" s="127">
        <v>1</v>
      </c>
    </row>
    <row r="2120" spans="1:4" x14ac:dyDescent="0.25">
      <c r="A2120" t="s">
        <v>3325</v>
      </c>
      <c r="B2120" s="131">
        <v>109</v>
      </c>
      <c r="C2120" s="132">
        <v>9010</v>
      </c>
      <c r="D2120" s="127">
        <v>1</v>
      </c>
    </row>
    <row r="2121" spans="1:4" x14ac:dyDescent="0.25">
      <c r="A2121" t="s">
        <v>3326</v>
      </c>
      <c r="B2121" s="131">
        <v>101</v>
      </c>
      <c r="C2121" s="132">
        <v>34202</v>
      </c>
      <c r="D2121" s="127">
        <v>1</v>
      </c>
    </row>
    <row r="2122" spans="1:4" x14ac:dyDescent="0.25">
      <c r="A2122" t="s">
        <v>5324</v>
      </c>
      <c r="B2122" s="131">
        <v>823</v>
      </c>
      <c r="C2122" s="132">
        <v>37126</v>
      </c>
      <c r="D2122" s="127">
        <v>1</v>
      </c>
    </row>
    <row r="2123" spans="1:4" x14ac:dyDescent="0.25">
      <c r="A2123" t="s">
        <v>4446</v>
      </c>
      <c r="B2123" s="131">
        <v>163</v>
      </c>
      <c r="C2123" s="132">
        <v>42013</v>
      </c>
      <c r="D2123" s="127">
        <v>1</v>
      </c>
    </row>
    <row r="2124" spans="1:4" x14ac:dyDescent="0.25">
      <c r="A2124" t="s">
        <v>4091</v>
      </c>
      <c r="B2124" s="131">
        <v>72</v>
      </c>
      <c r="C2124" s="132">
        <v>42086</v>
      </c>
      <c r="D2124" s="127">
        <v>1</v>
      </c>
    </row>
    <row r="2125" spans="1:4" x14ac:dyDescent="0.25">
      <c r="A2125" t="s">
        <v>4092</v>
      </c>
      <c r="B2125" s="131">
        <v>89</v>
      </c>
      <c r="C2125" s="132">
        <v>47070</v>
      </c>
      <c r="D2125" s="127">
        <v>1</v>
      </c>
    </row>
    <row r="2126" spans="1:4" x14ac:dyDescent="0.25">
      <c r="A2126" t="s">
        <v>3908</v>
      </c>
      <c r="B2126" s="131">
        <v>532</v>
      </c>
      <c r="C2126" s="132">
        <v>47209</v>
      </c>
      <c r="D2126" s="127">
        <v>1</v>
      </c>
    </row>
    <row r="2127" spans="1:4" x14ac:dyDescent="0.25">
      <c r="A2127" t="s">
        <v>3920</v>
      </c>
      <c r="B2127" s="131">
        <v>334</v>
      </c>
      <c r="C2127" s="132">
        <v>5063</v>
      </c>
      <c r="D2127" s="127">
        <v>1</v>
      </c>
    </row>
    <row r="2128" spans="1:4" x14ac:dyDescent="0.25">
      <c r="A2128" t="s">
        <v>4093</v>
      </c>
      <c r="B2128" s="131">
        <v>56</v>
      </c>
      <c r="C2128" s="132">
        <v>5154</v>
      </c>
      <c r="D2128" s="127">
        <v>1</v>
      </c>
    </row>
    <row r="2129" spans="1:4" x14ac:dyDescent="0.25">
      <c r="A2129" t="s">
        <v>3909</v>
      </c>
      <c r="B2129" s="131">
        <v>827</v>
      </c>
      <c r="C2129" s="132">
        <v>9001</v>
      </c>
      <c r="D2129" s="127">
        <v>1</v>
      </c>
    </row>
    <row r="2130" spans="1:4" x14ac:dyDescent="0.25">
      <c r="A2130" s="129" t="s">
        <v>3910</v>
      </c>
      <c r="B2130" s="134">
        <v>18684</v>
      </c>
      <c r="C2130" s="132">
        <v>9041</v>
      </c>
      <c r="D2130">
        <v>0</v>
      </c>
    </row>
    <row r="2131" spans="1:4" x14ac:dyDescent="0.25">
      <c r="A2131" t="s">
        <v>3685</v>
      </c>
      <c r="B2131" s="131">
        <v>46</v>
      </c>
      <c r="C2131" s="132">
        <v>9102</v>
      </c>
      <c r="D2131" s="127">
        <v>1</v>
      </c>
    </row>
    <row r="2132" spans="1:4" x14ac:dyDescent="0.25">
      <c r="A2132" t="s">
        <v>3686</v>
      </c>
      <c r="B2132" s="131">
        <v>160</v>
      </c>
      <c r="C2132" s="132">
        <v>9191</v>
      </c>
      <c r="D2132" s="127">
        <v>1</v>
      </c>
    </row>
    <row r="2133" spans="1:4" x14ac:dyDescent="0.25">
      <c r="A2133" t="s">
        <v>4447</v>
      </c>
      <c r="B2133" s="131">
        <v>91</v>
      </c>
      <c r="C2133" s="132">
        <v>9388</v>
      </c>
      <c r="D2133" s="127">
        <v>1</v>
      </c>
    </row>
    <row r="2134" spans="1:4" x14ac:dyDescent="0.25">
      <c r="A2134" t="s">
        <v>4448</v>
      </c>
      <c r="B2134" s="131">
        <v>264</v>
      </c>
      <c r="C2134" s="132">
        <v>9422</v>
      </c>
      <c r="D2134" s="127">
        <v>1</v>
      </c>
    </row>
    <row r="2135" spans="1:4" x14ac:dyDescent="0.25">
      <c r="A2135" t="s">
        <v>3327</v>
      </c>
      <c r="B2135" s="131">
        <v>35</v>
      </c>
      <c r="C2135" s="132">
        <v>40049</v>
      </c>
      <c r="D2135" s="127">
        <v>1</v>
      </c>
    </row>
    <row r="2136" spans="1:4" x14ac:dyDescent="0.25">
      <c r="A2136" t="s">
        <v>5327</v>
      </c>
      <c r="B2136" s="131">
        <v>44</v>
      </c>
      <c r="C2136" s="132">
        <v>42037</v>
      </c>
      <c r="D2136" s="127">
        <v>1</v>
      </c>
    </row>
    <row r="2137" spans="1:4" x14ac:dyDescent="0.25">
      <c r="A2137" t="s">
        <v>4449</v>
      </c>
      <c r="B2137" s="131">
        <v>202</v>
      </c>
      <c r="C2137" s="132">
        <v>42041</v>
      </c>
      <c r="D2137" s="127">
        <v>1</v>
      </c>
    </row>
    <row r="2138" spans="1:4" x14ac:dyDescent="0.25">
      <c r="A2138" t="s">
        <v>4450</v>
      </c>
      <c r="B2138" s="131">
        <v>174</v>
      </c>
      <c r="C2138" s="132">
        <v>42070</v>
      </c>
      <c r="D2138" s="127">
        <v>1</v>
      </c>
    </row>
    <row r="2139" spans="1:4" x14ac:dyDescent="0.25">
      <c r="A2139" t="s">
        <v>4451</v>
      </c>
      <c r="B2139" s="131">
        <v>217</v>
      </c>
      <c r="C2139" s="132">
        <v>42172</v>
      </c>
      <c r="D2139" s="127">
        <v>1</v>
      </c>
    </row>
    <row r="2140" spans="1:4" x14ac:dyDescent="0.25">
      <c r="A2140" t="s">
        <v>4452</v>
      </c>
      <c r="B2140" s="131">
        <v>88</v>
      </c>
      <c r="C2140" s="132">
        <v>5070</v>
      </c>
      <c r="D2140" s="127">
        <v>1</v>
      </c>
    </row>
    <row r="2141" spans="1:4" x14ac:dyDescent="0.25">
      <c r="A2141" t="s">
        <v>4855</v>
      </c>
      <c r="B2141" s="131">
        <v>49</v>
      </c>
      <c r="C2141" s="132">
        <v>9070</v>
      </c>
      <c r="D2141" s="127">
        <v>1</v>
      </c>
    </row>
    <row r="2142" spans="1:4" x14ac:dyDescent="0.25">
      <c r="A2142" t="s">
        <v>5328</v>
      </c>
      <c r="B2142" s="131">
        <v>556</v>
      </c>
      <c r="C2142" s="132">
        <v>9077</v>
      </c>
      <c r="D2142" s="127">
        <v>1</v>
      </c>
    </row>
    <row r="2143" spans="1:4" x14ac:dyDescent="0.25">
      <c r="A2143" t="s">
        <v>4856</v>
      </c>
      <c r="B2143" s="131">
        <v>22</v>
      </c>
      <c r="C2143" s="132">
        <v>9143</v>
      </c>
      <c r="D2143" s="127">
        <v>1</v>
      </c>
    </row>
    <row r="2144" spans="1:4" x14ac:dyDescent="0.25">
      <c r="A2144" t="s">
        <v>4857</v>
      </c>
      <c r="B2144" s="131">
        <v>144</v>
      </c>
      <c r="C2144" s="132">
        <v>9155</v>
      </c>
      <c r="D2144" s="127">
        <v>1</v>
      </c>
    </row>
    <row r="2145" spans="1:4" x14ac:dyDescent="0.25">
      <c r="A2145" t="s">
        <v>5325</v>
      </c>
      <c r="B2145" s="131">
        <v>1810</v>
      </c>
      <c r="C2145" s="132">
        <v>9327</v>
      </c>
      <c r="D2145" s="127">
        <v>1</v>
      </c>
    </row>
    <row r="2146" spans="1:4" x14ac:dyDescent="0.25">
      <c r="A2146" t="s">
        <v>3704</v>
      </c>
      <c r="B2146" s="131">
        <v>4011</v>
      </c>
      <c r="C2146" s="132">
        <v>40055</v>
      </c>
      <c r="D2146" s="127">
        <v>1</v>
      </c>
    </row>
    <row r="2147" spans="1:4" x14ac:dyDescent="0.25">
      <c r="A2147" t="s">
        <v>5326</v>
      </c>
      <c r="B2147" s="131">
        <v>399</v>
      </c>
      <c r="C2147" s="132">
        <v>42015</v>
      </c>
      <c r="D2147" s="127">
        <v>1</v>
      </c>
    </row>
    <row r="2148" spans="1:4" x14ac:dyDescent="0.25">
      <c r="A2148" t="s">
        <v>5081</v>
      </c>
      <c r="B2148" s="131">
        <v>162</v>
      </c>
      <c r="C2148" s="132">
        <v>47196</v>
      </c>
      <c r="D2148" s="127">
        <v>1</v>
      </c>
    </row>
    <row r="2149" spans="1:4" x14ac:dyDescent="0.25">
      <c r="A2149" t="s">
        <v>5329</v>
      </c>
      <c r="B2149" s="131">
        <v>114</v>
      </c>
      <c r="C2149" s="132">
        <v>9052</v>
      </c>
      <c r="D2149" s="127">
        <v>1</v>
      </c>
    </row>
    <row r="2150" spans="1:4" x14ac:dyDescent="0.25">
      <c r="A2150" t="s">
        <v>5330</v>
      </c>
      <c r="B2150" s="131">
        <v>73</v>
      </c>
      <c r="C2150" s="132">
        <v>34031</v>
      </c>
      <c r="D2150" s="127">
        <v>1</v>
      </c>
    </row>
    <row r="2151" spans="1:4" x14ac:dyDescent="0.25">
      <c r="A2151" t="s">
        <v>5331</v>
      </c>
      <c r="B2151" s="131">
        <v>106</v>
      </c>
      <c r="C2151" s="132">
        <v>37004</v>
      </c>
      <c r="D2151" s="127">
        <v>1</v>
      </c>
    </row>
    <row r="2152" spans="1:4" x14ac:dyDescent="0.25">
      <c r="A2152" t="s">
        <v>3911</v>
      </c>
      <c r="B2152" s="131">
        <v>2975</v>
      </c>
      <c r="C2152" s="132">
        <v>40212</v>
      </c>
      <c r="D2152" s="127">
        <v>1</v>
      </c>
    </row>
    <row r="2153" spans="1:4" x14ac:dyDescent="0.25">
      <c r="A2153" t="s">
        <v>3328</v>
      </c>
      <c r="B2153" s="131">
        <v>328</v>
      </c>
      <c r="C2153" s="132">
        <v>42012</v>
      </c>
      <c r="D2153" s="127">
        <v>1</v>
      </c>
    </row>
    <row r="2154" spans="1:4" x14ac:dyDescent="0.25">
      <c r="A2154" s="129" t="s">
        <v>4453</v>
      </c>
      <c r="B2154" s="134">
        <v>6369</v>
      </c>
      <c r="C2154" s="132">
        <v>42100</v>
      </c>
      <c r="D2154">
        <v>0</v>
      </c>
    </row>
    <row r="2155" spans="1:4" x14ac:dyDescent="0.25">
      <c r="A2155" t="s">
        <v>3912</v>
      </c>
      <c r="B2155" s="131">
        <v>596</v>
      </c>
      <c r="C2155" s="132">
        <v>42216</v>
      </c>
      <c r="D2155" s="127">
        <v>1</v>
      </c>
    </row>
    <row r="2156" spans="1:4" x14ac:dyDescent="0.25">
      <c r="A2156" t="s">
        <v>4858</v>
      </c>
      <c r="B2156" s="131">
        <v>88</v>
      </c>
      <c r="C2156" s="132">
        <v>34024</v>
      </c>
      <c r="D2156" s="127">
        <v>1</v>
      </c>
    </row>
    <row r="2157" spans="1:4" x14ac:dyDescent="0.25">
      <c r="A2157" t="s">
        <v>4454</v>
      </c>
      <c r="B2157" s="131">
        <v>109</v>
      </c>
      <c r="C2157" s="132">
        <v>40019</v>
      </c>
      <c r="D2157" s="127">
        <v>1</v>
      </c>
    </row>
    <row r="2158" spans="1:4" x14ac:dyDescent="0.25">
      <c r="A2158" t="s">
        <v>3687</v>
      </c>
      <c r="B2158" s="131">
        <v>645</v>
      </c>
      <c r="C2158" s="132">
        <v>40198</v>
      </c>
      <c r="D2158" s="127">
        <v>1</v>
      </c>
    </row>
    <row r="2159" spans="1:4" x14ac:dyDescent="0.25">
      <c r="A2159" t="s">
        <v>4455</v>
      </c>
      <c r="B2159" s="131">
        <v>792</v>
      </c>
      <c r="C2159" s="132">
        <v>47137</v>
      </c>
      <c r="D2159" s="127">
        <v>1</v>
      </c>
    </row>
    <row r="2160" spans="1:4" x14ac:dyDescent="0.25">
      <c r="A2160" t="s">
        <v>4456</v>
      </c>
      <c r="B2160" s="131">
        <v>178</v>
      </c>
      <c r="C2160" s="132">
        <v>5106</v>
      </c>
      <c r="D2160" s="127">
        <v>1</v>
      </c>
    </row>
    <row r="2161" spans="1:4" x14ac:dyDescent="0.25">
      <c r="A2161" t="s">
        <v>4094</v>
      </c>
      <c r="B2161" s="131">
        <v>18</v>
      </c>
      <c r="C2161" s="132">
        <v>5214</v>
      </c>
      <c r="D2161" s="127">
        <v>1</v>
      </c>
    </row>
    <row r="2162" spans="1:4" x14ac:dyDescent="0.25">
      <c r="A2162" t="s">
        <v>5082</v>
      </c>
      <c r="B2162" s="131">
        <v>106</v>
      </c>
      <c r="C2162" s="132">
        <v>9201</v>
      </c>
      <c r="D2162" s="127">
        <v>1</v>
      </c>
    </row>
    <row r="2163" spans="1:4" x14ac:dyDescent="0.25">
      <c r="A2163" t="s">
        <v>4457</v>
      </c>
      <c r="B2163" s="131">
        <v>39</v>
      </c>
      <c r="C2163" s="132">
        <v>9360</v>
      </c>
      <c r="D2163" s="127">
        <v>1</v>
      </c>
    </row>
    <row r="2164" spans="1:4" x14ac:dyDescent="0.25">
      <c r="A2164" t="s">
        <v>4095</v>
      </c>
      <c r="B2164" s="131">
        <v>199</v>
      </c>
      <c r="C2164" s="132">
        <v>9365</v>
      </c>
      <c r="D2164" s="127">
        <v>1</v>
      </c>
    </row>
    <row r="2165" spans="1:4" x14ac:dyDescent="0.25">
      <c r="A2165" t="s">
        <v>4096</v>
      </c>
      <c r="B2165" s="131">
        <v>818</v>
      </c>
      <c r="C2165" s="132">
        <v>9423</v>
      </c>
      <c r="D2165" s="127">
        <v>1</v>
      </c>
    </row>
    <row r="2166" spans="1:4" x14ac:dyDescent="0.25">
      <c r="A2166" t="s">
        <v>5332</v>
      </c>
      <c r="B2166" s="131">
        <v>390</v>
      </c>
      <c r="C2166" s="132">
        <v>9430</v>
      </c>
      <c r="D2166" s="127">
        <v>1</v>
      </c>
    </row>
    <row r="2167" spans="1:4" x14ac:dyDescent="0.25">
      <c r="A2167" t="s">
        <v>3913</v>
      </c>
      <c r="B2167" s="131">
        <v>1123</v>
      </c>
      <c r="C2167" s="132">
        <v>42060</v>
      </c>
      <c r="D2167" s="127">
        <v>1</v>
      </c>
    </row>
    <row r="2168" spans="1:4" x14ac:dyDescent="0.25">
      <c r="A2168" t="s">
        <v>3688</v>
      </c>
      <c r="B2168" s="131">
        <v>180</v>
      </c>
      <c r="C2168" s="132">
        <v>42213</v>
      </c>
      <c r="D2168" s="127">
        <v>1</v>
      </c>
    </row>
    <row r="2169" spans="1:4" x14ac:dyDescent="0.25">
      <c r="A2169" t="s">
        <v>4097</v>
      </c>
      <c r="B2169" s="131">
        <v>137</v>
      </c>
      <c r="C2169" s="132">
        <v>5018</v>
      </c>
      <c r="D2169" s="127">
        <v>1</v>
      </c>
    </row>
    <row r="2170" spans="1:4" x14ac:dyDescent="0.25">
      <c r="A2170" t="s">
        <v>4859</v>
      </c>
      <c r="B2170" s="131">
        <v>66</v>
      </c>
      <c r="C2170" s="132">
        <v>9450</v>
      </c>
      <c r="D2170" s="127">
        <v>1</v>
      </c>
    </row>
    <row r="2171" spans="1:4" x14ac:dyDescent="0.25">
      <c r="A2171" t="s">
        <v>4458</v>
      </c>
      <c r="B2171" s="131">
        <v>183</v>
      </c>
      <c r="C2171" s="132">
        <v>34179</v>
      </c>
      <c r="D2171" s="127">
        <v>1</v>
      </c>
    </row>
    <row r="2172" spans="1:4" x14ac:dyDescent="0.25">
      <c r="A2172" t="s">
        <v>4459</v>
      </c>
      <c r="B2172" s="131">
        <v>22</v>
      </c>
      <c r="C2172" s="132">
        <v>40037</v>
      </c>
      <c r="D2172" s="127">
        <v>1</v>
      </c>
    </row>
    <row r="2173" spans="1:4" x14ac:dyDescent="0.25">
      <c r="A2173" t="s">
        <v>4860</v>
      </c>
      <c r="B2173" s="131">
        <v>27</v>
      </c>
      <c r="C2173" s="132">
        <v>40229</v>
      </c>
      <c r="D2173" s="127">
        <v>1</v>
      </c>
    </row>
    <row r="2174" spans="1:4" x14ac:dyDescent="0.25">
      <c r="A2174" t="s">
        <v>4460</v>
      </c>
      <c r="B2174" s="131">
        <v>136</v>
      </c>
      <c r="C2174" s="132">
        <v>42176</v>
      </c>
      <c r="D2174" s="127">
        <v>1</v>
      </c>
    </row>
    <row r="2175" spans="1:4" x14ac:dyDescent="0.25">
      <c r="A2175" t="s">
        <v>4461</v>
      </c>
      <c r="B2175" s="131">
        <v>331</v>
      </c>
      <c r="C2175" s="132">
        <v>5088</v>
      </c>
      <c r="D2175" s="127">
        <v>1</v>
      </c>
    </row>
    <row r="2176" spans="1:4" x14ac:dyDescent="0.25">
      <c r="A2176" t="s">
        <v>5333</v>
      </c>
      <c r="B2176" s="131">
        <v>228</v>
      </c>
      <c r="C2176" s="132">
        <v>9068</v>
      </c>
      <c r="D2176" s="127">
        <v>1</v>
      </c>
    </row>
    <row r="2177" spans="1:4" x14ac:dyDescent="0.25">
      <c r="A2177" t="s">
        <v>3914</v>
      </c>
      <c r="B2177" s="131">
        <v>194</v>
      </c>
      <c r="C2177" s="132">
        <v>9076</v>
      </c>
      <c r="D2177" s="127">
        <v>1</v>
      </c>
    </row>
    <row r="2178" spans="1:4" x14ac:dyDescent="0.25">
      <c r="A2178" t="s">
        <v>5083</v>
      </c>
      <c r="B2178" s="131">
        <v>72</v>
      </c>
      <c r="C2178" s="132">
        <v>9083</v>
      </c>
      <c r="D2178" s="127">
        <v>1</v>
      </c>
    </row>
    <row r="2179" spans="1:4" x14ac:dyDescent="0.25">
      <c r="A2179" t="s">
        <v>4098</v>
      </c>
      <c r="B2179" s="131">
        <v>70</v>
      </c>
      <c r="C2179" s="132">
        <v>9407</v>
      </c>
      <c r="D2179" s="127">
        <v>1</v>
      </c>
    </row>
    <row r="2180" spans="1:4" x14ac:dyDescent="0.25">
      <c r="A2180" t="s">
        <v>4462</v>
      </c>
      <c r="B2180" s="131">
        <v>256</v>
      </c>
      <c r="C2180" s="132">
        <v>37045</v>
      </c>
      <c r="D2180" s="127">
        <v>1</v>
      </c>
    </row>
    <row r="2181" spans="1:4" x14ac:dyDescent="0.25">
      <c r="A2181" t="s">
        <v>3689</v>
      </c>
      <c r="B2181" s="131">
        <v>264</v>
      </c>
      <c r="C2181" s="132">
        <v>40068</v>
      </c>
      <c r="D2181" s="127">
        <v>1</v>
      </c>
    </row>
    <row r="2182" spans="1:4" x14ac:dyDescent="0.25">
      <c r="A2182" t="s">
        <v>3329</v>
      </c>
      <c r="B2182" s="131">
        <v>157</v>
      </c>
      <c r="C2182" s="132">
        <v>47151</v>
      </c>
      <c r="D2182" s="127">
        <v>1</v>
      </c>
    </row>
    <row r="2183" spans="1:4" x14ac:dyDescent="0.25">
      <c r="A2183" t="s">
        <v>3690</v>
      </c>
      <c r="B2183" s="131">
        <v>37</v>
      </c>
      <c r="C2183" s="132">
        <v>5119</v>
      </c>
      <c r="D2183" s="127">
        <v>1</v>
      </c>
    </row>
    <row r="2184" spans="1:4" x14ac:dyDescent="0.25">
      <c r="A2184" t="s">
        <v>4099</v>
      </c>
      <c r="B2184" s="131">
        <v>157</v>
      </c>
      <c r="C2184" s="132">
        <v>9247</v>
      </c>
      <c r="D2184" s="127">
        <v>1</v>
      </c>
    </row>
    <row r="2185" spans="1:4" x14ac:dyDescent="0.25">
      <c r="A2185" t="s">
        <v>3915</v>
      </c>
      <c r="B2185" s="131">
        <v>1826</v>
      </c>
      <c r="C2185" s="132">
        <v>40168</v>
      </c>
      <c r="D2185" s="127">
        <v>1</v>
      </c>
    </row>
    <row r="2186" spans="1:4" x14ac:dyDescent="0.25">
      <c r="A2186" t="s">
        <v>4100</v>
      </c>
      <c r="B2186" s="131">
        <v>650</v>
      </c>
      <c r="C2186" s="132">
        <v>42175</v>
      </c>
      <c r="D2186" s="127">
        <v>1</v>
      </c>
    </row>
    <row r="2187" spans="1:4" x14ac:dyDescent="0.25">
      <c r="A2187" t="s">
        <v>5084</v>
      </c>
      <c r="B2187" s="131">
        <v>161</v>
      </c>
      <c r="C2187" s="132">
        <v>42185</v>
      </c>
      <c r="D2187" s="127">
        <v>1</v>
      </c>
    </row>
    <row r="2188" spans="1:4" x14ac:dyDescent="0.25">
      <c r="A2188" t="s">
        <v>5085</v>
      </c>
      <c r="B2188" s="131">
        <v>50</v>
      </c>
      <c r="C2188" s="132">
        <v>42201</v>
      </c>
      <c r="D2188" s="127">
        <v>1</v>
      </c>
    </row>
    <row r="2189" spans="1:4" x14ac:dyDescent="0.25">
      <c r="A2189" t="s">
        <v>5334</v>
      </c>
      <c r="B2189" s="131">
        <v>177</v>
      </c>
      <c r="C2189" s="132">
        <v>5148</v>
      </c>
      <c r="D2189" s="127">
        <v>1</v>
      </c>
    </row>
    <row r="2190" spans="1:4" x14ac:dyDescent="0.25">
      <c r="A2190" t="s">
        <v>4463</v>
      </c>
      <c r="B2190" s="131">
        <v>144</v>
      </c>
      <c r="C2190" s="132">
        <v>5206</v>
      </c>
      <c r="D2190" s="127">
        <v>1</v>
      </c>
    </row>
    <row r="2191" spans="1:4" x14ac:dyDescent="0.25">
      <c r="A2191" t="s">
        <v>4671</v>
      </c>
      <c r="B2191" s="131">
        <v>591</v>
      </c>
      <c r="C2191" s="132">
        <v>9046</v>
      </c>
      <c r="D2191" s="127">
        <v>1</v>
      </c>
    </row>
    <row r="2192" spans="1:4" x14ac:dyDescent="0.25">
      <c r="A2192" t="s">
        <v>5086</v>
      </c>
      <c r="B2192" s="131">
        <v>513</v>
      </c>
      <c r="C2192" s="132">
        <v>9280</v>
      </c>
      <c r="D2192" s="127">
        <v>1</v>
      </c>
    </row>
    <row r="2193" spans="1:4" x14ac:dyDescent="0.25">
      <c r="A2193" t="s">
        <v>4672</v>
      </c>
      <c r="B2193" s="131">
        <v>26</v>
      </c>
      <c r="C2193" s="132">
        <v>34137</v>
      </c>
      <c r="D2193" s="127">
        <v>1</v>
      </c>
    </row>
    <row r="2194" spans="1:4" x14ac:dyDescent="0.25">
      <c r="A2194" t="s">
        <v>3691</v>
      </c>
      <c r="B2194" s="131">
        <v>112</v>
      </c>
      <c r="C2194" s="132">
        <v>40005</v>
      </c>
      <c r="D2194" s="127">
        <v>1</v>
      </c>
    </row>
    <row r="2195" spans="1:4" x14ac:dyDescent="0.25">
      <c r="A2195" t="s">
        <v>3692</v>
      </c>
      <c r="B2195" s="131">
        <v>74</v>
      </c>
      <c r="C2195" s="132">
        <v>40015</v>
      </c>
      <c r="D2195" s="127">
        <v>1</v>
      </c>
    </row>
    <row r="2196" spans="1:4" x14ac:dyDescent="0.25">
      <c r="A2196" t="s">
        <v>5336</v>
      </c>
      <c r="B2196" s="131">
        <v>71</v>
      </c>
      <c r="C2196" s="132">
        <v>42083</v>
      </c>
      <c r="D2196" s="127">
        <v>1</v>
      </c>
    </row>
    <row r="2197" spans="1:4" x14ac:dyDescent="0.25">
      <c r="A2197" t="s">
        <v>5335</v>
      </c>
      <c r="B2197" s="131">
        <v>176</v>
      </c>
      <c r="C2197" s="132">
        <v>9382</v>
      </c>
      <c r="D2197" s="127">
        <v>1</v>
      </c>
    </row>
    <row r="2198" spans="1:4" x14ac:dyDescent="0.25">
      <c r="A2198" t="s">
        <v>5087</v>
      </c>
      <c r="B2198" s="131">
        <v>233</v>
      </c>
      <c r="C2198" s="132">
        <v>34149</v>
      </c>
      <c r="D2198" s="127">
        <v>1</v>
      </c>
    </row>
    <row r="2199" spans="1:4" x14ac:dyDescent="0.25">
      <c r="A2199" t="s">
        <v>4464</v>
      </c>
      <c r="B2199" s="131">
        <v>748</v>
      </c>
      <c r="C2199" s="132">
        <v>34161</v>
      </c>
      <c r="D2199" s="127">
        <v>1</v>
      </c>
    </row>
    <row r="2200" spans="1:4" x14ac:dyDescent="0.25">
      <c r="A2200" t="s">
        <v>4101</v>
      </c>
      <c r="B2200" s="131">
        <v>345</v>
      </c>
      <c r="C2200" s="132">
        <v>37368</v>
      </c>
      <c r="D2200" s="127">
        <v>1</v>
      </c>
    </row>
    <row r="2201" spans="1:4" x14ac:dyDescent="0.25">
      <c r="A2201" t="s">
        <v>3693</v>
      </c>
      <c r="B2201" s="131">
        <v>195</v>
      </c>
      <c r="C2201" s="132">
        <v>40029</v>
      </c>
      <c r="D2201" s="127">
        <v>1</v>
      </c>
    </row>
    <row r="2202" spans="1:4" x14ac:dyDescent="0.25">
      <c r="A2202" t="s">
        <v>3916</v>
      </c>
      <c r="B2202" s="131">
        <v>647</v>
      </c>
      <c r="C2202" s="132">
        <v>42065</v>
      </c>
      <c r="D2202" s="127">
        <v>1</v>
      </c>
    </row>
    <row r="2203" spans="1:4" x14ac:dyDescent="0.25">
      <c r="A2203" t="s">
        <v>3917</v>
      </c>
      <c r="B2203" s="131">
        <v>397</v>
      </c>
      <c r="C2203" s="132">
        <v>42208</v>
      </c>
      <c r="D2203" s="127">
        <v>1</v>
      </c>
    </row>
    <row r="2204" spans="1:4" x14ac:dyDescent="0.25">
      <c r="A2204" t="s">
        <v>3694</v>
      </c>
      <c r="B2204" s="131">
        <v>53</v>
      </c>
      <c r="C2204" s="132">
        <v>47008</v>
      </c>
      <c r="D2204" s="127">
        <v>1</v>
      </c>
    </row>
    <row r="2205" spans="1:4" x14ac:dyDescent="0.25">
      <c r="A2205" t="s">
        <v>3695</v>
      </c>
      <c r="B2205" s="131">
        <v>89</v>
      </c>
      <c r="C2205" s="132">
        <v>9317</v>
      </c>
      <c r="D2205" s="127">
        <v>1</v>
      </c>
    </row>
    <row r="2206" spans="1:4" x14ac:dyDescent="0.25">
      <c r="A2206" t="s">
        <v>4673</v>
      </c>
      <c r="B2206" s="131">
        <v>105</v>
      </c>
      <c r="C2206" s="132">
        <v>37104</v>
      </c>
      <c r="D2206" s="127">
        <v>1</v>
      </c>
    </row>
    <row r="2207" spans="1:4" x14ac:dyDescent="0.25">
      <c r="A2207" t="s">
        <v>4102</v>
      </c>
      <c r="B2207" s="131">
        <v>82</v>
      </c>
      <c r="C2207" s="132">
        <v>40144</v>
      </c>
      <c r="D2207" s="127">
        <v>1</v>
      </c>
    </row>
    <row r="2208" spans="1:4" x14ac:dyDescent="0.25">
      <c r="A2208" t="s">
        <v>4103</v>
      </c>
      <c r="B2208" s="131">
        <v>15</v>
      </c>
      <c r="C2208" s="132">
        <v>40154</v>
      </c>
      <c r="D2208" s="127">
        <v>1</v>
      </c>
    </row>
    <row r="2209" spans="1:4" x14ac:dyDescent="0.25">
      <c r="A2209" t="s">
        <v>4104</v>
      </c>
      <c r="B2209" s="131">
        <v>110</v>
      </c>
      <c r="C2209" s="132">
        <v>42062</v>
      </c>
      <c r="D2209" s="127">
        <v>1</v>
      </c>
    </row>
    <row r="2210" spans="1:4" x14ac:dyDescent="0.25">
      <c r="A2210" t="s">
        <v>4105</v>
      </c>
      <c r="B2210" s="131">
        <v>343</v>
      </c>
      <c r="C2210" s="132">
        <v>42139</v>
      </c>
      <c r="D2210" s="127">
        <v>1</v>
      </c>
    </row>
    <row r="2211" spans="1:4" x14ac:dyDescent="0.25">
      <c r="A2211" t="s">
        <v>4465</v>
      </c>
      <c r="B2211" s="131">
        <v>1345</v>
      </c>
      <c r="C2211" s="132">
        <v>9202</v>
      </c>
      <c r="D2211" s="127">
        <v>1</v>
      </c>
    </row>
    <row r="2212" spans="1:4" x14ac:dyDescent="0.25">
      <c r="A2212" t="s">
        <v>3696</v>
      </c>
      <c r="B2212" s="131">
        <v>72</v>
      </c>
      <c r="C2212" s="132">
        <v>40006</v>
      </c>
      <c r="D2212" s="127">
        <v>1</v>
      </c>
    </row>
    <row r="2213" spans="1:4" x14ac:dyDescent="0.25">
      <c r="A2213" t="s">
        <v>4466</v>
      </c>
      <c r="B2213" s="131">
        <v>763</v>
      </c>
      <c r="C2213" s="132">
        <v>42016</v>
      </c>
      <c r="D2213" s="127">
        <v>1</v>
      </c>
    </row>
    <row r="2214" spans="1:4" x14ac:dyDescent="0.25">
      <c r="A2214" t="s">
        <v>4106</v>
      </c>
      <c r="B2214" s="131">
        <v>332</v>
      </c>
      <c r="C2214" s="132">
        <v>42031</v>
      </c>
      <c r="D2214" s="127">
        <v>1</v>
      </c>
    </row>
    <row r="2215" spans="1:4" x14ac:dyDescent="0.25">
      <c r="A2215" t="s">
        <v>4107</v>
      </c>
      <c r="B2215" s="131">
        <v>74</v>
      </c>
      <c r="C2215" s="132">
        <v>42053</v>
      </c>
      <c r="D2215" s="127">
        <v>1</v>
      </c>
    </row>
    <row r="2216" spans="1:4" x14ac:dyDescent="0.25">
      <c r="A2216" t="s">
        <v>5054</v>
      </c>
      <c r="B2216" s="131">
        <v>339</v>
      </c>
      <c r="C2216" s="132">
        <v>42079</v>
      </c>
      <c r="D2216" s="127">
        <v>1</v>
      </c>
    </row>
    <row r="2217" spans="1:4" x14ac:dyDescent="0.25">
      <c r="A2217" t="s">
        <v>3659</v>
      </c>
      <c r="B2217" s="131">
        <v>39</v>
      </c>
      <c r="C2217" s="132">
        <v>42084</v>
      </c>
      <c r="D2217" s="127">
        <v>1</v>
      </c>
    </row>
    <row r="2218" spans="1:4" x14ac:dyDescent="0.25">
      <c r="A2218" t="s">
        <v>4441</v>
      </c>
      <c r="B2218" s="131">
        <v>428</v>
      </c>
      <c r="C2218" s="132">
        <v>42097</v>
      </c>
      <c r="D2218" s="127">
        <v>1</v>
      </c>
    </row>
    <row r="2219" spans="1:4" x14ac:dyDescent="0.25">
      <c r="A2219" t="s">
        <v>3660</v>
      </c>
      <c r="B2219" s="131">
        <v>516</v>
      </c>
      <c r="C2219" s="132">
        <v>40021</v>
      </c>
      <c r="D2219" s="127">
        <v>1</v>
      </c>
    </row>
    <row r="2220" spans="1:4" x14ac:dyDescent="0.25">
      <c r="A2220" t="s">
        <v>4861</v>
      </c>
      <c r="B2220" s="131">
        <v>847</v>
      </c>
      <c r="C2220" s="132">
        <v>42059</v>
      </c>
      <c r="D2220" s="127">
        <v>1</v>
      </c>
    </row>
    <row r="2221" spans="1:4" x14ac:dyDescent="0.25">
      <c r="A2221" t="s">
        <v>5337</v>
      </c>
      <c r="B2221" s="131">
        <v>167</v>
      </c>
      <c r="C2221" s="132">
        <v>42202</v>
      </c>
      <c r="D2221" s="127">
        <v>1</v>
      </c>
    </row>
    <row r="2222" spans="1:4" x14ac:dyDescent="0.25">
      <c r="A2222" t="s">
        <v>3330</v>
      </c>
      <c r="B2222" s="131">
        <v>53</v>
      </c>
      <c r="C2222" s="132">
        <v>34230</v>
      </c>
      <c r="D2222" s="127">
        <v>1</v>
      </c>
    </row>
    <row r="2223" spans="1:4" x14ac:dyDescent="0.25">
      <c r="A2223" t="s">
        <v>3331</v>
      </c>
      <c r="B2223" s="131">
        <v>83</v>
      </c>
      <c r="C2223" s="132">
        <v>42118</v>
      </c>
      <c r="D2223" s="127">
        <v>1</v>
      </c>
    </row>
    <row r="2224" spans="1:4" x14ac:dyDescent="0.25">
      <c r="A2224" t="s">
        <v>4467</v>
      </c>
      <c r="B2224" s="131">
        <v>2445</v>
      </c>
      <c r="C2224" s="132">
        <v>42198</v>
      </c>
      <c r="D2224" s="127">
        <v>1</v>
      </c>
    </row>
    <row r="2225" spans="1:4" x14ac:dyDescent="0.25">
      <c r="A2225" t="s">
        <v>3697</v>
      </c>
      <c r="B2225" s="131">
        <v>44</v>
      </c>
      <c r="C2225" s="132">
        <v>47002</v>
      </c>
      <c r="D2225" s="127">
        <v>1</v>
      </c>
    </row>
    <row r="2226" spans="1:4" x14ac:dyDescent="0.25">
      <c r="A2226" t="s">
        <v>4862</v>
      </c>
      <c r="B2226" s="131">
        <v>29</v>
      </c>
      <c r="C2226" s="132">
        <v>34033</v>
      </c>
      <c r="D2226" s="127">
        <v>1</v>
      </c>
    </row>
    <row r="2227" spans="1:4" x14ac:dyDescent="0.25">
      <c r="A2227" t="s">
        <v>4863</v>
      </c>
      <c r="B2227" s="131">
        <v>38</v>
      </c>
      <c r="C2227" s="132">
        <v>42054</v>
      </c>
      <c r="D2227" s="127">
        <v>1</v>
      </c>
    </row>
    <row r="2228" spans="1:4" x14ac:dyDescent="0.25">
      <c r="A2228" t="s">
        <v>5088</v>
      </c>
      <c r="B2228" s="131">
        <v>310</v>
      </c>
      <c r="C2228" s="132">
        <v>5164</v>
      </c>
      <c r="D2228" s="127">
        <v>1</v>
      </c>
    </row>
    <row r="2229" spans="1:4" x14ac:dyDescent="0.25">
      <c r="A2229" t="s">
        <v>4864</v>
      </c>
      <c r="B2229" s="131">
        <v>103</v>
      </c>
      <c r="C2229" s="132">
        <v>40224</v>
      </c>
      <c r="D2229" s="127">
        <v>1</v>
      </c>
    </row>
    <row r="2230" spans="1:4" x14ac:dyDescent="0.25">
      <c r="A2230" t="s">
        <v>4674</v>
      </c>
      <c r="B2230" s="131">
        <v>125</v>
      </c>
      <c r="C2230" s="132">
        <v>9310</v>
      </c>
      <c r="D2230" s="127">
        <v>1</v>
      </c>
    </row>
    <row r="2231" spans="1:4" x14ac:dyDescent="0.25">
      <c r="A2231" t="s">
        <v>4468</v>
      </c>
      <c r="B2231" s="131">
        <v>230</v>
      </c>
      <c r="C2231" s="132">
        <v>34241</v>
      </c>
      <c r="D2231" s="127">
        <v>1</v>
      </c>
    </row>
    <row r="2232" spans="1:4" x14ac:dyDescent="0.25">
      <c r="A2232" t="s">
        <v>4865</v>
      </c>
      <c r="B2232" s="131">
        <v>45</v>
      </c>
      <c r="C2232" s="132">
        <v>40158</v>
      </c>
      <c r="D2232" s="127">
        <v>1</v>
      </c>
    </row>
    <row r="2233" spans="1:4" x14ac:dyDescent="0.25">
      <c r="A2233" t="s">
        <v>3698</v>
      </c>
      <c r="B2233" s="131">
        <v>112</v>
      </c>
      <c r="C2233" s="132">
        <v>42011</v>
      </c>
      <c r="D2233" s="127">
        <v>1</v>
      </c>
    </row>
    <row r="2234" spans="1:4" x14ac:dyDescent="0.25">
      <c r="A2234" t="s">
        <v>4469</v>
      </c>
      <c r="B2234" s="131">
        <v>85</v>
      </c>
      <c r="C2234" s="132">
        <v>42140</v>
      </c>
      <c r="D2234" s="127">
        <v>1</v>
      </c>
    </row>
    <row r="2235" spans="1:4" x14ac:dyDescent="0.25">
      <c r="A2235" t="s">
        <v>4470</v>
      </c>
      <c r="B2235" s="131">
        <v>195</v>
      </c>
      <c r="C2235" s="132">
        <v>42153</v>
      </c>
      <c r="D2235" s="127">
        <v>1</v>
      </c>
    </row>
    <row r="2236" spans="1:4" x14ac:dyDescent="0.25">
      <c r="A2236" s="129" t="s">
        <v>5338</v>
      </c>
      <c r="B2236" s="134">
        <v>60988</v>
      </c>
      <c r="C2236" s="132">
        <v>5034</v>
      </c>
      <c r="D2236">
        <v>0</v>
      </c>
    </row>
    <row r="2237" spans="1:4" x14ac:dyDescent="0.25">
      <c r="A2237" t="s">
        <v>3332</v>
      </c>
      <c r="B2237" s="131">
        <v>91</v>
      </c>
      <c r="C2237" s="132">
        <v>42051</v>
      </c>
      <c r="D2237" s="127">
        <v>1</v>
      </c>
    </row>
    <row r="2238" spans="1:4" x14ac:dyDescent="0.25">
      <c r="A2238" t="s">
        <v>3333</v>
      </c>
      <c r="B2238" s="131">
        <v>107</v>
      </c>
      <c r="C2238" s="132">
        <v>42052</v>
      </c>
      <c r="D2238" s="127">
        <v>1</v>
      </c>
    </row>
    <row r="2239" spans="1:4" x14ac:dyDescent="0.25">
      <c r="A2239" t="s">
        <v>4471</v>
      </c>
      <c r="B2239" s="131">
        <v>55</v>
      </c>
      <c r="C2239" s="132">
        <v>42193</v>
      </c>
      <c r="D2239" s="127">
        <v>1</v>
      </c>
    </row>
    <row r="2240" spans="1:4" x14ac:dyDescent="0.25">
      <c r="A2240" s="129" t="s">
        <v>5089</v>
      </c>
      <c r="B2240" s="134">
        <v>6235</v>
      </c>
      <c r="C2240" s="132">
        <v>42106</v>
      </c>
      <c r="D2240">
        <v>0</v>
      </c>
    </row>
    <row r="2241" spans="1:4" x14ac:dyDescent="0.25">
      <c r="A2241" t="s">
        <v>4472</v>
      </c>
      <c r="B2241" s="131">
        <v>142</v>
      </c>
      <c r="C2241" s="132">
        <v>9446</v>
      </c>
      <c r="D2241" s="127">
        <v>1</v>
      </c>
    </row>
    <row r="2242" spans="1:4" x14ac:dyDescent="0.25">
      <c r="A2242" t="s">
        <v>5090</v>
      </c>
      <c r="B2242" s="131">
        <v>110</v>
      </c>
      <c r="C2242" s="132">
        <v>42157</v>
      </c>
      <c r="D2242" s="127">
        <v>1</v>
      </c>
    </row>
    <row r="2243" spans="1:4" x14ac:dyDescent="0.25">
      <c r="A2243" t="s">
        <v>3699</v>
      </c>
      <c r="B2243" s="131">
        <v>34</v>
      </c>
      <c r="C2243" s="132">
        <v>9184</v>
      </c>
      <c r="D2243" s="127">
        <v>1</v>
      </c>
    </row>
    <row r="2244" spans="1:4" x14ac:dyDescent="0.25">
      <c r="A2244" t="s">
        <v>4675</v>
      </c>
      <c r="B2244" s="131">
        <v>485</v>
      </c>
      <c r="C2244" s="132">
        <v>42082</v>
      </c>
      <c r="D2244" s="127">
        <v>1</v>
      </c>
    </row>
    <row r="2245" spans="1:4" x14ac:dyDescent="0.25">
      <c r="A2245" t="s">
        <v>4676</v>
      </c>
      <c r="B2245" s="131">
        <v>424</v>
      </c>
      <c r="C2245" s="132">
        <v>42098</v>
      </c>
      <c r="D2245" s="127">
        <v>1</v>
      </c>
    </row>
    <row r="2246" spans="1:4" x14ac:dyDescent="0.25">
      <c r="A2246" t="s">
        <v>3700</v>
      </c>
      <c r="B2246" s="131">
        <v>210</v>
      </c>
      <c r="C2246" s="132">
        <v>42108</v>
      </c>
      <c r="D2246" s="127">
        <v>1</v>
      </c>
    </row>
    <row r="2247" spans="1:4" x14ac:dyDescent="0.25">
      <c r="A2247" t="s">
        <v>4473</v>
      </c>
      <c r="B2247" s="131">
        <v>160</v>
      </c>
      <c r="C2247" s="132">
        <v>42148</v>
      </c>
      <c r="D2247" s="127">
        <v>1</v>
      </c>
    </row>
    <row r="2248" spans="1:4" x14ac:dyDescent="0.25">
      <c r="A2248" t="s">
        <v>3918</v>
      </c>
      <c r="B2248" s="131">
        <v>423</v>
      </c>
      <c r="C2248" s="132">
        <v>42206</v>
      </c>
      <c r="D2248" s="127">
        <v>1</v>
      </c>
    </row>
    <row r="2249" spans="1:4" x14ac:dyDescent="0.25">
      <c r="A2249" t="s">
        <v>3701</v>
      </c>
      <c r="B2249" s="131">
        <v>53</v>
      </c>
      <c r="C2249" s="132">
        <v>42196</v>
      </c>
      <c r="D2249" s="127">
        <v>1</v>
      </c>
    </row>
  </sheetData>
  <autoFilter ref="A1:F2249"/>
  <sortState ref="A2:B2249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Introducción de datos</vt:lpstr>
      <vt:lpstr>LIstado CNAE-2009</vt:lpstr>
      <vt:lpstr>P. incentivos 1-2-3</vt:lpstr>
      <vt:lpstr>validaciones</vt:lpstr>
      <vt:lpstr>P. incentivos 4-5</vt:lpstr>
      <vt:lpstr>P. incentivos 6</vt:lpstr>
      <vt:lpstr>Auxiliar Resumen</vt:lpstr>
      <vt:lpstr>Poblacion Municipios</vt:lpstr>
      <vt:lpstr>'Introducción de datos'!Área_de_impresión</vt:lpstr>
      <vt:lpstr>Seleccione_tipo_de_beneficiario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Getino de la Mano</dc:creator>
  <cp:lastModifiedBy>Roberto Getino de la Mano</cp:lastModifiedBy>
  <cp:lastPrinted>2021-08-18T06:48:03Z</cp:lastPrinted>
  <dcterms:created xsi:type="dcterms:W3CDTF">2021-07-14T14:10:35Z</dcterms:created>
  <dcterms:modified xsi:type="dcterms:W3CDTF">2022-04-11T06:48:00Z</dcterms:modified>
</cp:coreProperties>
</file>